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7470" firstSheet="1" activeTab="1"/>
  </bookViews>
  <sheets>
    <sheet name="B-01-BCDKT Qui II nam 2012" sheetId="1" r:id="rId1"/>
    <sheet name="B-02-BCKQKD năm 2012" sheetId="2" r:id="rId2"/>
    <sheet name="KQKD Theo qui toan CTY" sheetId="3" r:id="rId3"/>
  </sheets>
  <definedNames>
    <definedName name="_Toc150577880" localSheetId="0">'B-01-BCDKT Qui II nam 2012'!#REF!</definedName>
    <definedName name="_xlnm.Print_Area" localSheetId="0">'B-01-BCDKT Qui II nam 2012'!$B$1:$F$121</definedName>
  </definedNames>
  <calcPr fullCalcOnLoad="1"/>
</workbook>
</file>

<file path=xl/sharedStrings.xml><?xml version="1.0" encoding="utf-8"?>
<sst xmlns="http://schemas.openxmlformats.org/spreadsheetml/2006/main" count="303" uniqueCount="218">
  <si>
    <t xml:space="preserve">BẢNG CÂN ĐỐI KẾ TOÁN </t>
  </si>
  <si>
    <t>Mã số</t>
  </si>
  <si>
    <t>Thuyết minh</t>
  </si>
  <si>
    <t>Số đầu  năm</t>
  </si>
  <si>
    <t>I. Tiền và các khoản tương đương tiền</t>
  </si>
  <si>
    <t xml:space="preserve">  1.Tiền </t>
  </si>
  <si>
    <t xml:space="preserve">  2. Các khoản tương đương tiền</t>
  </si>
  <si>
    <t>CHỈ TIÊU</t>
  </si>
  <si>
    <t>Năm trước</t>
  </si>
  <si>
    <t xml:space="preserve">  1. Đầu tư ngắn hạn</t>
  </si>
  <si>
    <t xml:space="preserve">  1. Phải thu khách hàng </t>
  </si>
  <si>
    <t xml:space="preserve">  2. Trả trước cho người bán</t>
  </si>
  <si>
    <t xml:space="preserve">  5. Các khoản phải thu khác</t>
  </si>
  <si>
    <t>IV. Hàng tồn kho</t>
  </si>
  <si>
    <t xml:space="preserve">  1. Hàng tồn kho</t>
  </si>
  <si>
    <t xml:space="preserve">  2. Dự phòng giảm giá hàng tồn kho (*)</t>
  </si>
  <si>
    <t xml:space="preserve">  1. Chi phí trả trước ngắn hạn </t>
  </si>
  <si>
    <t xml:space="preserve">I- Các khoản phải thu dài hạn </t>
  </si>
  <si>
    <t xml:space="preserve">  1. Phải thu dài hạn của khách hàng</t>
  </si>
  <si>
    <t>II. Tài sản cố định</t>
  </si>
  <si>
    <t xml:space="preserve">  1. Tài sản cố định hữu hình</t>
  </si>
  <si>
    <t xml:space="preserve">      - Nguyên giá</t>
  </si>
  <si>
    <t xml:space="preserve">      - Giá trị hao mòn luỹ kế (*)</t>
  </si>
  <si>
    <t xml:space="preserve">  2. Tài sản cố định thuê tài chính</t>
  </si>
  <si>
    <t xml:space="preserve">  3. Tài sản cố định vô hình</t>
  </si>
  <si>
    <t xml:space="preserve">  4. Chi phí xây dựng cơ bản dở dang</t>
  </si>
  <si>
    <t>III. Bất động sản đầu tư</t>
  </si>
  <si>
    <t>IV. Các khoản đầu tư tài chính dài hạn</t>
  </si>
  <si>
    <t xml:space="preserve">  1. Đầu tư vào công ty con </t>
  </si>
  <si>
    <t xml:space="preserve">  2. Đầu tư vào công ty liên kết, liên doanh</t>
  </si>
  <si>
    <t xml:space="preserve">  3. Đầu tư dài hạn khác</t>
  </si>
  <si>
    <t>V. Tài sản dài hạn khác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</si>
  <si>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</si>
  <si>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</si>
  <si>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</si>
  <si>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>NGUỒN VỐN</t>
  </si>
  <si>
    <t>I. Nợ ngắn hạn</t>
  </si>
  <si>
    <t xml:space="preserve">  1. Vay và nợ ngắn hạn</t>
  </si>
  <si>
    <t xml:space="preserve">  3. Người mua trả tiền trước</t>
  </si>
  <si>
    <t xml:space="preserve">  7. Phải trả nội bộ</t>
  </si>
  <si>
    <t>II. Nợ dài hạn</t>
  </si>
  <si>
    <t>I. Vốn chủ sở hữu</t>
  </si>
  <si>
    <t xml:space="preserve">  1. Vốn đầu tư của chủ sở hữu</t>
  </si>
  <si>
    <t xml:space="preserve">  2. Thặng dư vốn cổ phần</t>
  </si>
  <si>
    <t>TÀI SẢN</t>
  </si>
  <si>
    <t xml:space="preserve">  2. Dự phòng giảm giá đầu tư ngắn hạn (*) (2)</t>
  </si>
  <si>
    <t xml:space="preserve">  3. Phải thu nội bộ ngắn hạn</t>
  </si>
  <si>
    <t xml:space="preserve">  6. Dự phòng phải thu ngắn hạn khó đòi (*)</t>
  </si>
  <si>
    <t xml:space="preserve">  2. Thuế GTGT được khấu trừ</t>
  </si>
  <si>
    <t xml:space="preserve">  5. Tài sản ngắn hạn khác</t>
  </si>
  <si>
    <t xml:space="preserve">  2. Vốn kinh doanh ở đơn vị trực thuộc</t>
  </si>
  <si>
    <t xml:space="preserve">  3. Phải thu dài hạn nội bộ </t>
  </si>
  <si>
    <t xml:space="preserve">  4. Phải thu dài hạn khác</t>
  </si>
  <si>
    <t xml:space="preserve">  5. Dự phòng phải thu dài hạn khó đòi (*)</t>
  </si>
  <si>
    <t xml:space="preserve">  5. Phải trả người lao động</t>
  </si>
  <si>
    <t xml:space="preserve">  9. Các khoản phải trả, phải nộp ngắn hạn khác</t>
  </si>
  <si>
    <t xml:space="preserve">  2. Phải trả dài hạn nội bộ </t>
  </si>
  <si>
    <t xml:space="preserve">  4. Vay và nợ dài hạn </t>
  </si>
  <si>
    <t xml:space="preserve">  4. Cổ phiếu quỹ (*)</t>
  </si>
  <si>
    <t xml:space="preserve">  5. Chênh lệch đánh giá lại tài sản</t>
  </si>
  <si>
    <t xml:space="preserve">  11. Nguồn vốn đầu tư XDCB</t>
  </si>
  <si>
    <r>
      <t xml:space="preserve">  - Trong đó:</t>
    </r>
    <r>
      <rPr>
        <sz val="12"/>
        <color indexed="8"/>
        <rFont val="Times New Roman"/>
        <family val="1"/>
      </rPr>
      <t xml:space="preserve"> Chi phí lãi vay </t>
    </r>
  </si>
  <si>
    <t>B - VỐN CHỦ SỞ HỮU (400=410+430)</t>
  </si>
  <si>
    <t>A - NỢ PHẢI TRẢ (300=310+330)</t>
  </si>
  <si>
    <t>Tên chỉ tiêu</t>
  </si>
  <si>
    <t>II. Các khoản đầu tư tài chính ngắn hạn</t>
  </si>
  <si>
    <t>III. Các khoản phải thu ngắn hạn</t>
  </si>
  <si>
    <t>V. Tài sản ngắn hạn khác</t>
  </si>
  <si>
    <t xml:space="preserve">  2. Phải trả người bán </t>
  </si>
  <si>
    <t xml:space="preserve">  4. Thuế và các khoản phải nộp Nhà nước</t>
  </si>
  <si>
    <t xml:space="preserve">  6. Chi phí phải trả</t>
  </si>
  <si>
    <t xml:space="preserve">  10. Dự phòng phải trả ngắn hạn </t>
  </si>
  <si>
    <t xml:space="preserve">  1. Phải trả dài hạn người bán </t>
  </si>
  <si>
    <t xml:space="preserve">  3. Phải trả dài hạn khác</t>
  </si>
  <si>
    <t xml:space="preserve">  5. Thuế thu nhập hoãn lại phải trả </t>
  </si>
  <si>
    <t xml:space="preserve">  6. Dự phòng trợ cấp mất việc làm</t>
  </si>
  <si>
    <t xml:space="preserve">  7.Dự phòng phải trả dài hạn </t>
  </si>
  <si>
    <t xml:space="preserve">  3. Vốn khác của chủ sở hữu 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</si>
  <si>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</si>
  <si>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</si>
  <si>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</si>
  <si>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</si>
  <si>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 Lợi nhuận sau thuế chưa phân phối</t>
  </si>
  <si>
    <t>II. Nguồn kinh phí và quỹ khác</t>
  </si>
  <si>
    <t>CHỈ TIÊU NGOÀI BẢNG</t>
  </si>
  <si>
    <t xml:space="preserve"> 1. Tài sản thuê ngoài</t>
  </si>
  <si>
    <t xml:space="preserve"> 2. Vật tư, hàng hóa nhận giữ hộ, nhận gia công</t>
  </si>
  <si>
    <t xml:space="preserve"> 3. Hàng hóa nhận bán hộ, nhận ký gửi</t>
  </si>
  <si>
    <t xml:space="preserve"> 4. Nợ khó đòi đã xử lý</t>
  </si>
  <si>
    <t>5. Ngoại tệ các loại</t>
  </si>
  <si>
    <t>6. Dự toán chi hoạt động</t>
  </si>
  <si>
    <t>7. Nguồn vốn khấu hao cơ bản hiện có</t>
  </si>
  <si>
    <t>01</t>
  </si>
  <si>
    <t>02</t>
  </si>
  <si>
    <t>TỔNG CỘNG TÀI SẢN (270 = 100 + 200)</t>
  </si>
  <si>
    <t>TỔNG CỘNG NGUỒN VỐN (440 = 300 + 400)</t>
  </si>
  <si>
    <t>NB</t>
  </si>
  <si>
    <t>NB1</t>
  </si>
  <si>
    <t>NB2</t>
  </si>
  <si>
    <t>NB3</t>
  </si>
  <si>
    <t>NB4</t>
  </si>
  <si>
    <t>NB5</t>
  </si>
  <si>
    <t>NB6</t>
  </si>
  <si>
    <t>NB7</t>
  </si>
  <si>
    <t>NV</t>
  </si>
  <si>
    <t>TS</t>
  </si>
  <si>
    <t xml:space="preserve">  4. Phải thu theo tiến độ kế hoạch HDXD</t>
  </si>
  <si>
    <t xml:space="preserve">  3. Thuế và các khoản khác phải thu NN</t>
  </si>
  <si>
    <t xml:space="preserve">  4. Dự phòng giảm giá đầu tư TC dài hạn (*)</t>
  </si>
  <si>
    <t xml:space="preserve">  8. Phải trả theo tiến độ kế hoạch HDXD</t>
  </si>
  <si>
    <t>Mẫu số B01 - DN</t>
  </si>
  <si>
    <t>(Ban hành theo QĐ 15/2006/QĐ - BTC</t>
  </si>
  <si>
    <t>STT</t>
  </si>
  <si>
    <t>BÁO CÁO KẾT QUẢ HOẠT ĐỘNG KINH DOANH</t>
  </si>
  <si>
    <t>Ngày 20/3/2006 của Bộ tài chính)</t>
  </si>
  <si>
    <t>Đơn vị tính : Đồng</t>
  </si>
  <si>
    <t xml:space="preserve">    (Ký,họ tên)                                                (Ký,họ tên)                                    (ký ,họ tên, đóng dấu)</t>
  </si>
  <si>
    <t>Mẫu số B02 - DN</t>
  </si>
  <si>
    <t>Số cuối năm</t>
  </si>
  <si>
    <t>HT Chí Linh</t>
  </si>
  <si>
    <t>HT Nam Sách</t>
  </si>
  <si>
    <t>A - TÀI SẢN NGẮN HẠN
(100 = 110+120+130+140+150)</t>
  </si>
  <si>
    <t>HT Thanh Hà</t>
  </si>
  <si>
    <t>HT Kinh Môn</t>
  </si>
  <si>
    <t>HT Kim Thành</t>
  </si>
  <si>
    <t>HT Tứ Kỳ</t>
  </si>
  <si>
    <t>HT Gia Lộc</t>
  </si>
  <si>
    <t>HT Ninh Giang</t>
  </si>
  <si>
    <t>HT Thanh Miện</t>
  </si>
  <si>
    <t>HT Cẩm Giàng</t>
  </si>
  <si>
    <t>HT Bình Giang</t>
  </si>
  <si>
    <t>HT TPHD</t>
  </si>
  <si>
    <t>P. Dược Liệu</t>
  </si>
  <si>
    <t>CN Hà Nội</t>
  </si>
  <si>
    <t>B - TÀI SẢN DÀI HẠN 
(200=210+220+240+250+260)</t>
  </si>
  <si>
    <t>- Vay ngắn hạn</t>
  </si>
  <si>
    <t>- Nợ dài hạn đến hạn trả</t>
  </si>
  <si>
    <t>11. Quỹ khen thưởng - Phúc lợi</t>
  </si>
  <si>
    <t>8. Doanh thu  chưa thực  hiện</t>
  </si>
  <si>
    <t>9. Quỹ phát triển khoan học công nghệ</t>
  </si>
  <si>
    <t>12. Quỹ hỗ trợ sắp xếp doanh nghiệp</t>
  </si>
  <si>
    <t xml:space="preserve">  1. Nguồn kinh phí</t>
  </si>
  <si>
    <t xml:space="preserve">  2. Nguồn kinh phí đó hình thành TSCĐ</t>
  </si>
  <si>
    <t>Địa chỉ: 102 Chi Lăng - TPHD- Tỉnh HD</t>
  </si>
  <si>
    <t>MST:        0800011018</t>
  </si>
  <si>
    <t xml:space="preserve">                  (Ký,họ tên)                                                          (Ký,họ tên)                                              (ký ,họ tên, đóng dấu)</t>
  </si>
  <si>
    <t>Quí I</t>
  </si>
  <si>
    <t>Quí II</t>
  </si>
  <si>
    <t xml:space="preserve">Luỹ kế </t>
  </si>
  <si>
    <t>Người lập biểu</t>
  </si>
  <si>
    <t>Giám đốc</t>
  </si>
  <si>
    <t>( Ký tên, đóng dấu)</t>
  </si>
  <si>
    <t xml:space="preserve">    ( Ký, họ tên)</t>
  </si>
  <si>
    <t>(Ký tên, đóng dấu)</t>
  </si>
  <si>
    <t xml:space="preserve">   ( Ký , họ tên)</t>
  </si>
  <si>
    <t>Quí III</t>
  </si>
  <si>
    <t>Địa chỉ: 102 Chi Lăng - TPHD</t>
  </si>
  <si>
    <t>MST: 0800011018</t>
  </si>
  <si>
    <t>(Ký tên, đóng dấu )</t>
  </si>
  <si>
    <t xml:space="preserve">                  Mẫu số B02 - DN</t>
  </si>
  <si>
    <t xml:space="preserve">                       (Ban hành theo QĐ 15/2006/QĐ - BTC</t>
  </si>
  <si>
    <t xml:space="preserve">                            Ngày 20/3/2006 của Bộ tài chính)</t>
  </si>
  <si>
    <t>( Ký tên. đóng dấu )</t>
  </si>
  <si>
    <t>Quí này</t>
  </si>
  <si>
    <t>Quí trước</t>
  </si>
  <si>
    <t>CT</t>
  </si>
  <si>
    <r>
      <t xml:space="preserve">  - Trong đó:</t>
    </r>
    <r>
      <rPr>
        <sz val="11"/>
        <color indexed="8"/>
        <rFont val="Times New Roman"/>
        <family val="1"/>
      </rPr>
      <t xml:space="preserve"> Chi phí lãi vay </t>
    </r>
  </si>
  <si>
    <t xml:space="preserve"> Doanh thu bán hàng và cung cấp dịch vụ</t>
  </si>
  <si>
    <t>Các khoản giảm trừ DThu</t>
  </si>
  <si>
    <t xml:space="preserve"> Doanh thu thuần về bán hàng  và cung cấp dịch vụ </t>
  </si>
  <si>
    <t>Giá vốn hàng bán</t>
  </si>
  <si>
    <t xml:space="preserve"> Lợi nhuận gộp về bán hàng và cung cấp dịch vụ </t>
  </si>
  <si>
    <t xml:space="preserve"> Doanh thu hoạt động tài chính</t>
  </si>
  <si>
    <t xml:space="preserve"> Chi phí tài chính</t>
  </si>
  <si>
    <t xml:space="preserve"> Chi phí bán hàng</t>
  </si>
  <si>
    <t>Chi phí quản lý doanh nghiệp</t>
  </si>
  <si>
    <t xml:space="preserve">Lợi nhuận thuần từ hoạt động kinh doanh </t>
  </si>
  <si>
    <t>Thu nhập khác</t>
  </si>
  <si>
    <t xml:space="preserve"> Chi phí khác</t>
  </si>
  <si>
    <t>Lợi nhuận khác</t>
  </si>
  <si>
    <t xml:space="preserve">Tổng LNhuận KToán trước thuế </t>
  </si>
  <si>
    <t xml:space="preserve"> Chi phí thuế TNDN hiện hành</t>
  </si>
  <si>
    <t xml:space="preserve">Lợi nhuận sau thuế thu nhập doanh nghiệp </t>
  </si>
  <si>
    <t xml:space="preserve"> Lãi cơ bản trên cổ phiếu </t>
  </si>
  <si>
    <t xml:space="preserve"> Chi phí thuế TNDN hoãn lại</t>
  </si>
  <si>
    <t xml:space="preserve"> Các khoản giảm trừ doanh thu</t>
  </si>
  <si>
    <t xml:space="preserve"> Doanh thu thuần về bán hàng  và cung cấp dịch vụ (10 = 01 - 02)</t>
  </si>
  <si>
    <t xml:space="preserve"> Giá vốn hàng bán</t>
  </si>
  <si>
    <t xml:space="preserve"> Lợi nhuận gộp về bán hàng và cung cấp 
    dịch vụ (20=10-11)</t>
  </si>
  <si>
    <t>Chi phí tài chính</t>
  </si>
  <si>
    <t>Chi phí bán hàng</t>
  </si>
  <si>
    <t xml:space="preserve"> Lợi nhuận thuần từ hoạt động kinh doanh {30 = 20 + (21 - 22) - (24 + 25)}</t>
  </si>
  <si>
    <t xml:space="preserve"> Thu nhập khác</t>
  </si>
  <si>
    <t>Chi phí khác</t>
  </si>
  <si>
    <t xml:space="preserve"> Lợi nhuận khác (40 = 31 - 32)</t>
  </si>
  <si>
    <t xml:space="preserve"> Tổng lợi nhuận kế toán trước thuế 
       (50 = 30 + 40)</t>
  </si>
  <si>
    <t xml:space="preserve"> Lợi nhuận sau thuế thu nhập doanh nghiệp (60 = 50 - 51 - 52)</t>
  </si>
  <si>
    <t>Công Ty CP Dược VTYT Hải dương</t>
  </si>
  <si>
    <t>ĐVT : Đồng</t>
  </si>
  <si>
    <t xml:space="preserve">Tổng Giám Đốc </t>
  </si>
  <si>
    <t>Kế Toán Trưởng</t>
  </si>
  <si>
    <t>Người lập biểu                                     Kế Toán Trưởng                                     Giám đốc</t>
  </si>
  <si>
    <t>Người lập biểu                                     Kế Toán Trưởng                                      Tổng Giám Đốc</t>
  </si>
  <si>
    <r>
      <t xml:space="preserve"> </t>
    </r>
    <r>
      <rPr>
        <b/>
        <i/>
        <sz val="12"/>
        <rFont val="Times New Roman"/>
        <family val="1"/>
      </rPr>
      <t>Lập tại thời điểm : Ngày 30  tháng  06  năm 2012</t>
    </r>
  </si>
  <si>
    <t>Quí II năm 2012</t>
  </si>
  <si>
    <t xml:space="preserve">  6 THÁNG NĂM 2012</t>
  </si>
  <si>
    <t>Năm nay           ( 6T )</t>
  </si>
  <si>
    <t xml:space="preserve">  Công Ty CP dược VTYT Hải Dương</t>
  </si>
  <si>
    <t xml:space="preserve">  Văn phòng Công Ty CP Dược VTYT Hải Dương</t>
  </si>
  <si>
    <r>
      <t xml:space="preserve">                 </t>
    </r>
    <r>
      <rPr>
        <b/>
        <sz val="12"/>
        <rFont val="Times New Roman"/>
        <family val="1"/>
      </rPr>
      <t xml:space="preserve">        Nguyễn Xuân Trang</t>
    </r>
  </si>
  <si>
    <t xml:space="preserve">                                                                    Chu Văn Long</t>
  </si>
  <si>
    <t xml:space="preserve">                                                               Chu Văn Long</t>
  </si>
  <si>
    <r>
      <t xml:space="preserve">          </t>
    </r>
    <r>
      <rPr>
        <b/>
        <sz val="12"/>
        <rFont val="Times New Roman"/>
        <family val="1"/>
      </rPr>
      <t xml:space="preserve"> Nguyễn Xuân Trang</t>
    </r>
  </si>
  <si>
    <r>
      <t xml:space="preserve">          </t>
    </r>
    <r>
      <rPr>
        <b/>
        <sz val="12"/>
        <rFont val="Times New Roman"/>
        <family val="1"/>
      </rPr>
      <t>Nguyễn Xuân Trang</t>
    </r>
  </si>
  <si>
    <t xml:space="preserve">                                                              Chu Văn Long</t>
  </si>
  <si>
    <t xml:space="preserve">   </t>
  </si>
  <si>
    <t xml:space="preserve"> ĐT: 03203 853848; Fax : 03203 853848</t>
  </si>
  <si>
    <t xml:space="preserve">   Đ T :   03203 853848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</si>
</sst>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.VnTime"/>
      <family val="0"/>
    </font>
    <font>
      <b/>
      <sz val="12"/>
      <name val=".VnTimeH"/>
      <family val="0"/>
    </font>
    <font>
      <b/>
      <sz val="11"/>
      <name val="Tahoma"/>
      <family val="2"/>
    </font>
    <font>
      <b/>
      <sz val="10"/>
      <name val="Tahoma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i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.VnArial Narrow"/>
      <family val="2"/>
    </font>
    <font>
      <sz val="11"/>
      <name val=".Vn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thin"/>
      <right style="double"/>
      <top style="thin"/>
      <bottom style="dotted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/>
      <right style="double"/>
      <top style="thin"/>
      <bottom style="double"/>
    </border>
    <border>
      <left/>
      <right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5" fillId="3" borderId="0" applyNumberFormat="0" applyBorder="0" applyAlignment="0" applyProtection="0"/>
    <xf numFmtId="0" fontId="39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 quotePrefix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" fontId="10" fillId="0" borderId="10" xfId="42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3" fontId="10" fillId="0" borderId="10" xfId="42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top" wrapText="1"/>
    </xf>
    <xf numFmtId="3" fontId="7" fillId="0" borderId="10" xfId="4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 quotePrefix="1">
      <alignment horizontal="right" vertical="center" wrapText="1"/>
    </xf>
    <xf numFmtId="0" fontId="7" fillId="0" borderId="10" xfId="0" applyFont="1" applyBorder="1" applyAlignment="1">
      <alignment/>
    </xf>
    <xf numFmtId="3" fontId="10" fillId="0" borderId="14" xfId="42" applyNumberFormat="1" applyFont="1" applyFill="1" applyBorder="1" applyAlignment="1">
      <alignment horizontal="center"/>
    </xf>
    <xf numFmtId="3" fontId="10" fillId="0" borderId="14" xfId="42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justify" vertical="top" wrapText="1"/>
    </xf>
    <xf numFmtId="0" fontId="11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 indent="2"/>
    </xf>
    <xf numFmtId="0" fontId="1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center" vertical="top" wrapText="1"/>
    </xf>
    <xf numFmtId="0" fontId="10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right"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3" fontId="5" fillId="25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16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/>
    </xf>
    <xf numFmtId="3" fontId="2" fillId="0" borderId="20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2" fillId="0" borderId="0" xfId="0" applyFont="1" applyFill="1" applyBorder="1" applyAlignment="1">
      <alignment horizontal="justify" vertical="top" wrapText="1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horizontal="justify" vertical="top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3" fontId="2" fillId="0" borderId="23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3" fontId="3" fillId="0" borderId="20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0" fontId="7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right" vertical="center"/>
    </xf>
    <xf numFmtId="3" fontId="3" fillId="24" borderId="10" xfId="0" applyNumberFormat="1" applyFont="1" applyFill="1" applyBorder="1" applyAlignment="1">
      <alignment horizontal="right" vertical="center"/>
    </xf>
    <xf numFmtId="3" fontId="4" fillId="26" borderId="10" xfId="0" applyNumberFormat="1" applyFont="1" applyFill="1" applyBorder="1" applyAlignment="1">
      <alignment horizontal="right" vertical="center" wrapText="1"/>
    </xf>
    <xf numFmtId="3" fontId="3" fillId="26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10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5" fillId="0" borderId="30" xfId="0" applyNumberFormat="1" applyFont="1" applyFill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10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3" fontId="28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4" fontId="2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3" fontId="2" fillId="0" borderId="37" xfId="0" applyNumberFormat="1" applyFont="1" applyBorder="1" applyAlignment="1">
      <alignment horizontal="right" vertical="center"/>
    </xf>
    <xf numFmtId="3" fontId="3" fillId="0" borderId="37" xfId="0" applyNumberFormat="1" applyFont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3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center"/>
    </xf>
    <xf numFmtId="4" fontId="2" fillId="0" borderId="4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 vertical="top" wrapText="1"/>
    </xf>
    <xf numFmtId="3" fontId="2" fillId="0" borderId="32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1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43" xfId="0" applyNumberFormat="1" applyFont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28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" fillId="0" borderId="47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8" xfId="0" applyNumberFormat="1" applyFont="1" applyBorder="1" applyAlignment="1">
      <alignment horizontal="right" vertical="center"/>
    </xf>
    <xf numFmtId="3" fontId="3" fillId="0" borderId="51" xfId="0" applyNumberFormat="1" applyFont="1" applyBorder="1" applyAlignment="1">
      <alignment horizontal="right" vertical="center"/>
    </xf>
    <xf numFmtId="3" fontId="2" fillId="0" borderId="5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28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22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0.13671875" style="3" customWidth="1"/>
    <col min="2" max="2" width="41.8515625" style="1" customWidth="1"/>
    <col min="3" max="3" width="7.7109375" style="2" customWidth="1"/>
    <col min="4" max="4" width="9.7109375" style="2" customWidth="1"/>
    <col min="5" max="5" width="17.28125" style="1" customWidth="1"/>
    <col min="6" max="6" width="17.8515625" style="1" customWidth="1"/>
    <col min="7" max="16384" width="9.140625" style="1" customWidth="1"/>
  </cols>
  <sheetData>
    <row r="1" spans="1:6" ht="15.75" customHeight="1">
      <c r="A1" s="13"/>
      <c r="B1" s="211" t="s">
        <v>207</v>
      </c>
      <c r="C1" s="212"/>
      <c r="D1" s="14"/>
      <c r="E1" s="203" t="s">
        <v>110</v>
      </c>
      <c r="F1" s="203"/>
    </row>
    <row r="2" spans="1:6" ht="15" customHeight="1">
      <c r="A2" s="16"/>
      <c r="B2" s="254" t="s">
        <v>156</v>
      </c>
      <c r="C2" s="14"/>
      <c r="D2" s="14"/>
      <c r="E2" s="207" t="s">
        <v>111</v>
      </c>
      <c r="F2" s="207"/>
    </row>
    <row r="3" spans="1:6" ht="15" customHeight="1">
      <c r="A3" s="16"/>
      <c r="B3" s="254" t="s">
        <v>157</v>
      </c>
      <c r="C3" s="14"/>
      <c r="D3" s="14"/>
      <c r="E3" s="207" t="s">
        <v>114</v>
      </c>
      <c r="F3" s="207"/>
    </row>
    <row r="4" spans="1:6" ht="18.75">
      <c r="A4" s="17"/>
      <c r="B4" s="213" t="s">
        <v>0</v>
      </c>
      <c r="C4" s="213"/>
      <c r="D4" s="213"/>
      <c r="E4" s="213"/>
      <c r="F4" s="213"/>
    </row>
    <row r="5" spans="1:6" ht="15.75">
      <c r="A5" s="17"/>
      <c r="B5" s="204" t="s">
        <v>203</v>
      </c>
      <c r="C5" s="204"/>
      <c r="D5" s="204"/>
      <c r="E5" s="204"/>
      <c r="F5" s="204"/>
    </row>
    <row r="6" spans="1:6" ht="18" customHeight="1" thickBot="1">
      <c r="A6" s="13"/>
      <c r="B6" s="15"/>
      <c r="C6" s="14"/>
      <c r="D6" s="14"/>
      <c r="E6" s="1" t="s">
        <v>165</v>
      </c>
      <c r="F6" s="56" t="s">
        <v>198</v>
      </c>
    </row>
    <row r="7" spans="1:6" ht="30" customHeight="1" thickBot="1">
      <c r="A7" s="20"/>
      <c r="B7" s="208" t="s">
        <v>64</v>
      </c>
      <c r="C7" s="208" t="s">
        <v>1</v>
      </c>
      <c r="D7" s="208" t="s">
        <v>2</v>
      </c>
      <c r="E7" s="208" t="s">
        <v>118</v>
      </c>
      <c r="F7" s="208" t="s">
        <v>3</v>
      </c>
    </row>
    <row r="8" spans="1:6" ht="22.5" customHeight="1">
      <c r="A8" s="35"/>
      <c r="B8" s="202"/>
      <c r="C8" s="202"/>
      <c r="D8" s="202"/>
      <c r="E8" s="209"/>
      <c r="F8" s="210"/>
    </row>
    <row r="9" spans="1:6" ht="19.5" customHeight="1">
      <c r="A9" s="35"/>
      <c r="B9" s="21">
        <v>1</v>
      </c>
      <c r="C9" s="21">
        <v>2</v>
      </c>
      <c r="D9" s="22">
        <v>3</v>
      </c>
      <c r="E9" s="44"/>
      <c r="F9" s="44"/>
    </row>
    <row r="10" spans="1:6" ht="21" customHeight="1">
      <c r="A10" s="18"/>
      <c r="B10" s="21" t="s">
        <v>44</v>
      </c>
      <c r="C10" s="22" t="s">
        <v>105</v>
      </c>
      <c r="D10" s="23"/>
      <c r="E10" s="44"/>
      <c r="F10" s="44"/>
    </row>
    <row r="11" spans="1:6" ht="29.25" customHeight="1">
      <c r="A11" s="18"/>
      <c r="B11" s="31" t="s">
        <v>121</v>
      </c>
      <c r="C11" s="41">
        <v>100</v>
      </c>
      <c r="D11" s="42"/>
      <c r="E11" s="43">
        <f>E12+E15+E18+E25+E28</f>
        <v>223152674355</v>
      </c>
      <c r="F11" s="43">
        <f>F12+F15+F18+F25+F28</f>
        <v>183639277258</v>
      </c>
    </row>
    <row r="12" spans="1:6" ht="21" customHeight="1">
      <c r="A12" s="18"/>
      <c r="B12" s="30" t="s">
        <v>4</v>
      </c>
      <c r="C12" s="22">
        <v>110</v>
      </c>
      <c r="D12" s="29"/>
      <c r="E12" s="19">
        <f>E13+E14</f>
        <v>11564879665</v>
      </c>
      <c r="F12" s="19">
        <f>F13+F14</f>
        <v>11670136874</v>
      </c>
    </row>
    <row r="13" spans="1:6" ht="21" customHeight="1">
      <c r="A13" s="18"/>
      <c r="B13" s="25" t="s">
        <v>5</v>
      </c>
      <c r="C13" s="23">
        <v>111</v>
      </c>
      <c r="D13" s="33">
        <v>1</v>
      </c>
      <c r="E13" s="53">
        <v>11564879665</v>
      </c>
      <c r="F13" s="53">
        <v>11670136874</v>
      </c>
    </row>
    <row r="14" spans="1:6" ht="21" customHeight="1">
      <c r="A14" s="18"/>
      <c r="B14" s="25" t="s">
        <v>6</v>
      </c>
      <c r="C14" s="23">
        <v>112</v>
      </c>
      <c r="D14" s="33">
        <v>1</v>
      </c>
      <c r="E14" s="53">
        <v>0</v>
      </c>
      <c r="F14" s="53">
        <v>0</v>
      </c>
    </row>
    <row r="15" spans="1:6" ht="21" customHeight="1">
      <c r="A15" s="18"/>
      <c r="B15" s="24" t="s">
        <v>65</v>
      </c>
      <c r="C15" s="22">
        <v>120</v>
      </c>
      <c r="D15" s="29"/>
      <c r="E15" s="19">
        <f>E16+E17</f>
        <v>0</v>
      </c>
      <c r="F15" s="19">
        <f>F16+F17</f>
        <v>0</v>
      </c>
    </row>
    <row r="16" spans="1:6" ht="21" customHeight="1">
      <c r="A16" s="18"/>
      <c r="B16" s="25" t="s">
        <v>9</v>
      </c>
      <c r="C16" s="23">
        <v>121</v>
      </c>
      <c r="D16" s="33">
        <v>11</v>
      </c>
      <c r="E16" s="53"/>
      <c r="F16" s="53"/>
    </row>
    <row r="17" spans="1:6" ht="21" customHeight="1">
      <c r="A17" s="18"/>
      <c r="B17" s="25" t="s">
        <v>45</v>
      </c>
      <c r="C17" s="23">
        <v>129</v>
      </c>
      <c r="D17" s="33"/>
      <c r="E17" s="53"/>
      <c r="F17" s="53"/>
    </row>
    <row r="18" spans="1:6" ht="21" customHeight="1">
      <c r="A18" s="18"/>
      <c r="B18" s="24" t="s">
        <v>66</v>
      </c>
      <c r="C18" s="22">
        <v>130</v>
      </c>
      <c r="D18" s="29"/>
      <c r="E18" s="19">
        <f>E19+E20+E21+E22+E23+E24</f>
        <v>141830169926</v>
      </c>
      <c r="F18" s="19">
        <f>F19+F20+F21+F22+F23+F24</f>
        <v>101650678834</v>
      </c>
    </row>
    <row r="19" spans="1:6" ht="21" customHeight="1">
      <c r="A19" s="18"/>
      <c r="B19" s="25" t="s">
        <v>10</v>
      </c>
      <c r="C19" s="23">
        <v>131</v>
      </c>
      <c r="D19" s="33">
        <v>2</v>
      </c>
      <c r="E19" s="53">
        <v>141342780155</v>
      </c>
      <c r="F19" s="53">
        <v>103615393657</v>
      </c>
    </row>
    <row r="20" spans="1:6" ht="21" customHeight="1">
      <c r="A20" s="18"/>
      <c r="B20" s="25" t="s">
        <v>11</v>
      </c>
      <c r="C20" s="23">
        <v>132</v>
      </c>
      <c r="D20" s="33"/>
      <c r="E20" s="53">
        <v>3308907077</v>
      </c>
      <c r="F20" s="53">
        <v>715611807</v>
      </c>
    </row>
    <row r="21" spans="1:6" ht="21" customHeight="1">
      <c r="A21" s="18"/>
      <c r="B21" s="25" t="s">
        <v>46</v>
      </c>
      <c r="C21" s="23">
        <v>133</v>
      </c>
      <c r="D21" s="33">
        <v>2</v>
      </c>
      <c r="E21" s="53"/>
      <c r="F21" s="53">
        <v>0</v>
      </c>
    </row>
    <row r="22" spans="1:6" ht="21" customHeight="1">
      <c r="A22" s="18"/>
      <c r="B22" s="25" t="s">
        <v>106</v>
      </c>
      <c r="C22" s="23">
        <v>134</v>
      </c>
      <c r="D22" s="33"/>
      <c r="E22" s="53">
        <v>0</v>
      </c>
      <c r="F22" s="53">
        <v>0</v>
      </c>
    </row>
    <row r="23" spans="1:6" ht="21" customHeight="1">
      <c r="A23" s="18"/>
      <c r="B23" s="25" t="s">
        <v>12</v>
      </c>
      <c r="C23" s="23">
        <v>135</v>
      </c>
      <c r="D23" s="33">
        <v>2</v>
      </c>
      <c r="E23" s="53">
        <v>76247396</v>
      </c>
      <c r="F23" s="53">
        <v>217438072</v>
      </c>
    </row>
    <row r="24" spans="1:6" ht="21" customHeight="1">
      <c r="A24" s="18"/>
      <c r="B24" s="25" t="s">
        <v>47</v>
      </c>
      <c r="C24" s="23">
        <v>139</v>
      </c>
      <c r="D24" s="33">
        <v>2</v>
      </c>
      <c r="E24" s="53">
        <v>-2897764702</v>
      </c>
      <c r="F24" s="53">
        <v>-2897764702</v>
      </c>
    </row>
    <row r="25" spans="1:6" ht="21" customHeight="1">
      <c r="A25" s="18"/>
      <c r="B25" s="24" t="s">
        <v>13</v>
      </c>
      <c r="C25" s="22">
        <v>140</v>
      </c>
      <c r="D25" s="29"/>
      <c r="E25" s="19">
        <f>E26+E27</f>
        <v>64755524694</v>
      </c>
      <c r="F25" s="19">
        <f>F26+F27</f>
        <v>67690327411</v>
      </c>
    </row>
    <row r="26" spans="1:6" ht="21" customHeight="1">
      <c r="A26" s="18"/>
      <c r="B26" s="25" t="s">
        <v>14</v>
      </c>
      <c r="C26" s="23">
        <v>141</v>
      </c>
      <c r="D26" s="33">
        <v>3</v>
      </c>
      <c r="E26" s="53">
        <v>64755524694</v>
      </c>
      <c r="F26" s="53">
        <v>67690327411</v>
      </c>
    </row>
    <row r="27" spans="1:6" ht="21" customHeight="1">
      <c r="A27" s="18"/>
      <c r="B27" s="25" t="s">
        <v>15</v>
      </c>
      <c r="C27" s="23">
        <v>149</v>
      </c>
      <c r="D27" s="33"/>
      <c r="E27" s="53">
        <v>0</v>
      </c>
      <c r="F27" s="53">
        <v>0</v>
      </c>
    </row>
    <row r="28" spans="1:6" ht="21" customHeight="1">
      <c r="A28" s="18"/>
      <c r="B28" s="24" t="s">
        <v>67</v>
      </c>
      <c r="C28" s="22">
        <v>150</v>
      </c>
      <c r="D28" s="29"/>
      <c r="E28" s="19">
        <f>E29+E30+E31+E32</f>
        <v>5002100070</v>
      </c>
      <c r="F28" s="19">
        <f>F29+F30+F31+F32</f>
        <v>2628134139</v>
      </c>
    </row>
    <row r="29" spans="1:6" ht="21" customHeight="1">
      <c r="A29" s="18"/>
      <c r="B29" s="25" t="s">
        <v>16</v>
      </c>
      <c r="C29" s="23">
        <v>151</v>
      </c>
      <c r="D29" s="33"/>
      <c r="E29" s="53">
        <v>230268124</v>
      </c>
      <c r="F29" s="53">
        <v>96368863</v>
      </c>
    </row>
    <row r="30" spans="1:6" ht="21" customHeight="1">
      <c r="A30" s="18"/>
      <c r="B30" s="25" t="s">
        <v>48</v>
      </c>
      <c r="C30" s="23">
        <v>152</v>
      </c>
      <c r="D30" s="33">
        <v>4</v>
      </c>
      <c r="E30" s="53">
        <v>16000551</v>
      </c>
      <c r="F30" s="53">
        <v>211140822</v>
      </c>
    </row>
    <row r="31" spans="1:6" ht="21" customHeight="1">
      <c r="A31" s="18"/>
      <c r="B31" s="25" t="s">
        <v>107</v>
      </c>
      <c r="C31" s="23">
        <v>154</v>
      </c>
      <c r="D31" s="33"/>
      <c r="E31" s="53">
        <v>0</v>
      </c>
      <c r="F31" s="53">
        <v>0</v>
      </c>
    </row>
    <row r="32" spans="1:6" ht="21" customHeight="1">
      <c r="A32" s="18"/>
      <c r="B32" s="47" t="s">
        <v>49</v>
      </c>
      <c r="C32" s="23">
        <v>158</v>
      </c>
      <c r="D32" s="33"/>
      <c r="E32" s="53">
        <v>4755831395</v>
      </c>
      <c r="F32" s="53">
        <v>2320624454</v>
      </c>
    </row>
    <row r="33" spans="1:6" ht="32.25" customHeight="1">
      <c r="A33" s="18"/>
      <c r="B33" s="24" t="s">
        <v>134</v>
      </c>
      <c r="C33" s="48">
        <v>200</v>
      </c>
      <c r="D33" s="45"/>
      <c r="E33" s="46">
        <f>E34+E40+E51+E54+E59</f>
        <v>33239814870</v>
      </c>
      <c r="F33" s="46">
        <f>F34+F40+F51+F54+F59</f>
        <v>33530845632</v>
      </c>
    </row>
    <row r="34" spans="1:6" ht="21" customHeight="1">
      <c r="A34" s="18"/>
      <c r="B34" s="30" t="s">
        <v>17</v>
      </c>
      <c r="C34" s="22">
        <v>210</v>
      </c>
      <c r="D34" s="29"/>
      <c r="E34" s="19">
        <f>E35+E36+E37+E38+E39</f>
        <v>0</v>
      </c>
      <c r="F34" s="19">
        <f>F35+F36+F37+F38+F39</f>
        <v>0</v>
      </c>
    </row>
    <row r="35" spans="1:6" ht="21" customHeight="1">
      <c r="A35" s="18"/>
      <c r="B35" s="25" t="s">
        <v>18</v>
      </c>
      <c r="C35" s="23">
        <v>211</v>
      </c>
      <c r="D35" s="29">
        <v>5</v>
      </c>
      <c r="E35" s="53">
        <v>0</v>
      </c>
      <c r="F35" s="53">
        <v>0</v>
      </c>
    </row>
    <row r="36" spans="1:6" ht="21" customHeight="1">
      <c r="A36" s="18"/>
      <c r="B36" s="25" t="s">
        <v>50</v>
      </c>
      <c r="C36" s="23">
        <v>212</v>
      </c>
      <c r="D36" s="29"/>
      <c r="E36" s="53">
        <v>0</v>
      </c>
      <c r="F36" s="53">
        <v>0</v>
      </c>
    </row>
    <row r="37" spans="1:6" ht="21" customHeight="1">
      <c r="A37" s="18"/>
      <c r="B37" s="25" t="s">
        <v>51</v>
      </c>
      <c r="C37" s="23">
        <v>213</v>
      </c>
      <c r="D37" s="29"/>
      <c r="E37" s="53">
        <v>0</v>
      </c>
      <c r="F37" s="53">
        <v>0</v>
      </c>
    </row>
    <row r="38" spans="1:6" ht="21" customHeight="1">
      <c r="A38" s="18"/>
      <c r="B38" s="25" t="s">
        <v>52</v>
      </c>
      <c r="C38" s="23">
        <v>218</v>
      </c>
      <c r="D38" s="29"/>
      <c r="E38" s="53">
        <v>0</v>
      </c>
      <c r="F38" s="53">
        <v>0</v>
      </c>
    </row>
    <row r="39" spans="1:6" ht="21" customHeight="1">
      <c r="A39" s="18"/>
      <c r="B39" s="25" t="s">
        <v>53</v>
      </c>
      <c r="C39" s="23">
        <v>219</v>
      </c>
      <c r="D39" s="29"/>
      <c r="E39" s="53">
        <v>0</v>
      </c>
      <c r="F39" s="53">
        <v>0</v>
      </c>
    </row>
    <row r="40" spans="1:6" ht="21" customHeight="1">
      <c r="A40" s="18"/>
      <c r="B40" s="24" t="s">
        <v>19</v>
      </c>
      <c r="C40" s="22">
        <v>220</v>
      </c>
      <c r="D40" s="29"/>
      <c r="E40" s="19">
        <f>E41+E44+E47+E50</f>
        <v>32894941427</v>
      </c>
      <c r="F40" s="19">
        <f>F41+F44+F47+F50</f>
        <v>33069937806</v>
      </c>
    </row>
    <row r="41" spans="1:6" ht="21" customHeight="1">
      <c r="A41" s="18"/>
      <c r="B41" s="25" t="s">
        <v>20</v>
      </c>
      <c r="C41" s="23">
        <v>221</v>
      </c>
      <c r="D41" s="29">
        <v>6</v>
      </c>
      <c r="E41" s="19">
        <f>E42+E43</f>
        <v>28827961254</v>
      </c>
      <c r="F41" s="19">
        <f>F42+F43</f>
        <v>31686657130</v>
      </c>
    </row>
    <row r="42" spans="1:6" ht="21" customHeight="1">
      <c r="A42" s="18"/>
      <c r="B42" s="25" t="s">
        <v>21</v>
      </c>
      <c r="C42" s="23">
        <v>222</v>
      </c>
      <c r="D42" s="33"/>
      <c r="E42" s="53">
        <v>71117805635</v>
      </c>
      <c r="F42" s="53">
        <v>68356009127</v>
      </c>
    </row>
    <row r="43" spans="1:6" ht="21" customHeight="1">
      <c r="A43" s="18"/>
      <c r="B43" s="25" t="s">
        <v>22</v>
      </c>
      <c r="C43" s="23">
        <v>223</v>
      </c>
      <c r="D43" s="33"/>
      <c r="E43" s="53">
        <v>-42289844381</v>
      </c>
      <c r="F43" s="53">
        <v>-36669351997</v>
      </c>
    </row>
    <row r="44" spans="1:6" ht="21" customHeight="1">
      <c r="A44" s="18"/>
      <c r="B44" s="25" t="s">
        <v>23</v>
      </c>
      <c r="C44" s="23">
        <v>224</v>
      </c>
      <c r="D44" s="29">
        <v>7</v>
      </c>
      <c r="E44" s="19">
        <f>E45+E46</f>
        <v>0</v>
      </c>
      <c r="F44" s="19">
        <f>F45+F46</f>
        <v>0</v>
      </c>
    </row>
    <row r="45" spans="1:6" ht="21" customHeight="1">
      <c r="A45" s="18"/>
      <c r="B45" s="25" t="s">
        <v>21</v>
      </c>
      <c r="C45" s="23">
        <v>225</v>
      </c>
      <c r="D45" s="29"/>
      <c r="E45" s="53">
        <v>0</v>
      </c>
      <c r="F45" s="53">
        <v>0</v>
      </c>
    </row>
    <row r="46" spans="1:6" ht="21" customHeight="1">
      <c r="A46" s="18"/>
      <c r="B46" s="25" t="s">
        <v>22</v>
      </c>
      <c r="C46" s="23">
        <v>226</v>
      </c>
      <c r="D46" s="29"/>
      <c r="E46" s="53">
        <v>0</v>
      </c>
      <c r="F46" s="53">
        <v>0</v>
      </c>
    </row>
    <row r="47" spans="1:6" ht="21" customHeight="1">
      <c r="A47" s="18"/>
      <c r="B47" s="25" t="s">
        <v>24</v>
      </c>
      <c r="C47" s="23">
        <v>227</v>
      </c>
      <c r="D47" s="29">
        <v>8</v>
      </c>
      <c r="E47" s="19">
        <f>E48+E49</f>
        <v>519986462</v>
      </c>
      <c r="F47" s="19">
        <f>F48+F49</f>
        <v>759980210</v>
      </c>
    </row>
    <row r="48" spans="1:6" ht="21" customHeight="1">
      <c r="A48" s="18"/>
      <c r="B48" s="25" t="s">
        <v>21</v>
      </c>
      <c r="C48" s="23">
        <v>228</v>
      </c>
      <c r="D48" s="29"/>
      <c r="E48" s="53">
        <v>2399937490</v>
      </c>
      <c r="F48" s="53">
        <v>2399937490</v>
      </c>
    </row>
    <row r="49" spans="1:6" ht="21" customHeight="1">
      <c r="A49" s="18"/>
      <c r="B49" s="25" t="s">
        <v>22</v>
      </c>
      <c r="C49" s="23">
        <v>229</v>
      </c>
      <c r="D49" s="29"/>
      <c r="E49" s="53">
        <v>-1879951028</v>
      </c>
      <c r="F49" s="53">
        <v>-1639957280</v>
      </c>
    </row>
    <row r="50" spans="1:6" ht="21" customHeight="1">
      <c r="A50" s="18"/>
      <c r="B50" s="25" t="s">
        <v>25</v>
      </c>
      <c r="C50" s="23">
        <v>230</v>
      </c>
      <c r="D50" s="33">
        <v>9</v>
      </c>
      <c r="E50" s="53">
        <v>3546993711</v>
      </c>
      <c r="F50" s="53">
        <v>623300466</v>
      </c>
    </row>
    <row r="51" spans="1:6" ht="21" customHeight="1">
      <c r="A51" s="18"/>
      <c r="B51" s="24" t="s">
        <v>26</v>
      </c>
      <c r="C51" s="22">
        <v>240</v>
      </c>
      <c r="D51" s="29">
        <v>10</v>
      </c>
      <c r="E51" s="19">
        <f>E52+E53</f>
        <v>0</v>
      </c>
      <c r="F51" s="19">
        <f>F52+F53</f>
        <v>0</v>
      </c>
    </row>
    <row r="52" spans="1:6" ht="21" customHeight="1">
      <c r="A52" s="18"/>
      <c r="B52" s="25" t="s">
        <v>21</v>
      </c>
      <c r="C52" s="23">
        <v>241</v>
      </c>
      <c r="D52" s="29"/>
      <c r="E52" s="53">
        <v>0</v>
      </c>
      <c r="F52" s="53">
        <v>0</v>
      </c>
    </row>
    <row r="53" spans="1:6" ht="21" customHeight="1">
      <c r="A53" s="18"/>
      <c r="B53" s="25" t="s">
        <v>22</v>
      </c>
      <c r="C53" s="23">
        <v>242</v>
      </c>
      <c r="D53" s="29"/>
      <c r="E53" s="53">
        <v>0</v>
      </c>
      <c r="F53" s="53">
        <v>0</v>
      </c>
    </row>
    <row r="54" spans="1:6" ht="21" customHeight="1">
      <c r="A54" s="18"/>
      <c r="B54" s="24" t="s">
        <v>27</v>
      </c>
      <c r="C54" s="22">
        <v>250</v>
      </c>
      <c r="D54" s="29">
        <v>11</v>
      </c>
      <c r="E54" s="19">
        <f>E55+E56+E57+E58</f>
        <v>23000000</v>
      </c>
      <c r="F54" s="19">
        <f>F55+F56+F57+F58</f>
        <v>23000000</v>
      </c>
    </row>
    <row r="55" spans="1:6" ht="21" customHeight="1">
      <c r="A55" s="18"/>
      <c r="B55" s="25" t="s">
        <v>28</v>
      </c>
      <c r="C55" s="23">
        <v>251</v>
      </c>
      <c r="D55" s="29"/>
      <c r="E55" s="53">
        <v>0</v>
      </c>
      <c r="F55" s="53">
        <v>0</v>
      </c>
    </row>
    <row r="56" spans="1:6" ht="21" customHeight="1">
      <c r="A56" s="18"/>
      <c r="B56" s="25" t="s">
        <v>29</v>
      </c>
      <c r="C56" s="23">
        <v>252</v>
      </c>
      <c r="D56" s="29"/>
      <c r="E56" s="53">
        <v>0</v>
      </c>
      <c r="F56" s="53">
        <v>0</v>
      </c>
    </row>
    <row r="57" spans="1:6" ht="21" customHeight="1">
      <c r="A57" s="18"/>
      <c r="B57" s="25" t="s">
        <v>30</v>
      </c>
      <c r="C57" s="23">
        <v>258</v>
      </c>
      <c r="D57" s="29"/>
      <c r="E57" s="53">
        <v>23000000</v>
      </c>
      <c r="F57" s="53">
        <v>23000000</v>
      </c>
    </row>
    <row r="58" spans="1:6" ht="21" customHeight="1">
      <c r="A58" s="18"/>
      <c r="B58" s="25" t="s">
        <v>108</v>
      </c>
      <c r="C58" s="23">
        <v>259</v>
      </c>
      <c r="D58" s="29"/>
      <c r="E58" s="53">
        <v>0</v>
      </c>
      <c r="F58" s="53">
        <v>0</v>
      </c>
    </row>
    <row r="59" spans="1:6" ht="21" customHeight="1">
      <c r="A59" s="18"/>
      <c r="B59" s="24" t="s">
        <v>31</v>
      </c>
      <c r="C59" s="22">
        <v>260</v>
      </c>
      <c r="D59" s="29"/>
      <c r="E59" s="19">
        <f>E60+E61+E62</f>
        <v>321873443</v>
      </c>
      <c r="F59" s="19">
        <f>F60+F61+F62</f>
        <v>437907826</v>
      </c>
    </row>
    <row r="60" spans="1:6" ht="21" customHeight="1">
      <c r="A60" s="18"/>
      <c r="B60" s="25" t="s">
        <v>32</v>
      </c>
      <c r="C60" s="23">
        <v>261</v>
      </c>
      <c r="D60" s="33">
        <v>12</v>
      </c>
      <c r="E60" s="53">
        <v>321873443</v>
      </c>
      <c r="F60" s="53">
        <v>437907826</v>
      </c>
    </row>
    <row r="61" spans="1:6" ht="21" customHeight="1">
      <c r="A61" s="18"/>
      <c r="B61" s="26" t="s">
        <v>33</v>
      </c>
      <c r="C61" s="23">
        <v>262</v>
      </c>
      <c r="D61" s="33">
        <v>13</v>
      </c>
      <c r="E61" s="53">
        <v>0</v>
      </c>
      <c r="F61" s="53">
        <v>0</v>
      </c>
    </row>
    <row r="62" spans="1:6" ht="21" customHeight="1">
      <c r="A62" s="18"/>
      <c r="B62" s="26" t="s">
        <v>34</v>
      </c>
      <c r="C62" s="23">
        <v>268</v>
      </c>
      <c r="D62" s="33"/>
      <c r="E62" s="53">
        <v>0</v>
      </c>
      <c r="F62" s="53">
        <v>0</v>
      </c>
    </row>
    <row r="63" spans="1:6" ht="21" customHeight="1">
      <c r="A63" s="18"/>
      <c r="B63" s="31" t="s">
        <v>94</v>
      </c>
      <c r="C63" s="27">
        <v>270</v>
      </c>
      <c r="D63" s="29"/>
      <c r="E63" s="19">
        <f>E11+E33</f>
        <v>256392489225</v>
      </c>
      <c r="F63" s="19">
        <f>F11+F33</f>
        <v>217170122890</v>
      </c>
    </row>
    <row r="64" spans="1:6" ht="21" customHeight="1">
      <c r="A64" s="18"/>
      <c r="B64" s="50" t="s">
        <v>35</v>
      </c>
      <c r="C64" s="22" t="s">
        <v>104</v>
      </c>
      <c r="D64" s="29"/>
      <c r="E64" s="53"/>
      <c r="F64" s="53"/>
    </row>
    <row r="65" spans="1:6" ht="21" customHeight="1">
      <c r="A65" s="18"/>
      <c r="B65" s="32" t="s">
        <v>63</v>
      </c>
      <c r="C65" s="27">
        <v>300</v>
      </c>
      <c r="D65" s="29"/>
      <c r="E65" s="19">
        <f>E66+E80</f>
        <v>172196666194</v>
      </c>
      <c r="F65" s="19">
        <f>F66+F80</f>
        <v>135143123390</v>
      </c>
    </row>
    <row r="66" spans="1:6" ht="21" customHeight="1">
      <c r="A66" s="18"/>
      <c r="B66" s="24" t="s">
        <v>36</v>
      </c>
      <c r="C66" s="22">
        <v>310</v>
      </c>
      <c r="D66" s="29"/>
      <c r="E66" s="19">
        <f>E67+E70+E71+E72+E73+E74+E75+E76+E77+E78+E79</f>
        <v>157833787428</v>
      </c>
      <c r="F66" s="19">
        <f>F67+F70+F71+F72+F73+F74+F75+F76+F77+F78+F79</f>
        <v>119298243825</v>
      </c>
    </row>
    <row r="67" spans="1:6" s="58" customFormat="1" ht="21" customHeight="1">
      <c r="A67" s="35"/>
      <c r="B67" s="24" t="s">
        <v>37</v>
      </c>
      <c r="C67" s="22">
        <v>311</v>
      </c>
      <c r="D67" s="29">
        <v>14</v>
      </c>
      <c r="E67" s="19">
        <f>E68+E69</f>
        <v>28356775590</v>
      </c>
      <c r="F67" s="19">
        <f>F68+F69</f>
        <v>23871947432</v>
      </c>
    </row>
    <row r="68" spans="1:6" ht="21" customHeight="1">
      <c r="A68" s="18"/>
      <c r="B68" s="49" t="s">
        <v>135</v>
      </c>
      <c r="C68" s="23"/>
      <c r="D68" s="29"/>
      <c r="E68" s="53">
        <v>28356775590</v>
      </c>
      <c r="F68" s="53">
        <v>23871947432</v>
      </c>
    </row>
    <row r="69" spans="1:6" ht="21" customHeight="1">
      <c r="A69" s="18"/>
      <c r="B69" s="49" t="s">
        <v>136</v>
      </c>
      <c r="C69" s="23"/>
      <c r="D69" s="29"/>
      <c r="E69" s="53">
        <v>0</v>
      </c>
      <c r="F69" s="53">
        <v>0</v>
      </c>
    </row>
    <row r="70" spans="1:6" ht="21" customHeight="1">
      <c r="A70" s="18"/>
      <c r="B70" s="25" t="s">
        <v>68</v>
      </c>
      <c r="C70" s="23">
        <v>312</v>
      </c>
      <c r="D70" s="29">
        <v>15</v>
      </c>
      <c r="E70" s="53">
        <v>93407632730</v>
      </c>
      <c r="F70" s="53">
        <v>74982257737</v>
      </c>
    </row>
    <row r="71" spans="1:6" ht="21" customHeight="1">
      <c r="A71" s="18"/>
      <c r="B71" s="25" t="s">
        <v>38</v>
      </c>
      <c r="C71" s="23">
        <v>313</v>
      </c>
      <c r="D71" s="29">
        <v>15</v>
      </c>
      <c r="E71" s="53">
        <v>2840012764</v>
      </c>
      <c r="F71" s="53">
        <v>978358573</v>
      </c>
    </row>
    <row r="72" spans="1:6" ht="21" customHeight="1">
      <c r="A72" s="18"/>
      <c r="B72" s="25" t="s">
        <v>69</v>
      </c>
      <c r="C72" s="23">
        <v>314</v>
      </c>
      <c r="D72" s="29">
        <v>16</v>
      </c>
      <c r="E72" s="53">
        <v>4366130324</v>
      </c>
      <c r="F72" s="53">
        <v>1650159391</v>
      </c>
    </row>
    <row r="73" spans="1:6" ht="21" customHeight="1">
      <c r="A73" s="18"/>
      <c r="B73" s="25" t="s">
        <v>54</v>
      </c>
      <c r="C73" s="23">
        <v>315</v>
      </c>
      <c r="D73" s="29"/>
      <c r="E73" s="53">
        <v>8700105291</v>
      </c>
      <c r="F73" s="53">
        <v>5434400478</v>
      </c>
    </row>
    <row r="74" spans="1:6" ht="21" customHeight="1">
      <c r="A74" s="18"/>
      <c r="B74" s="25" t="s">
        <v>70</v>
      </c>
      <c r="C74" s="23">
        <v>316</v>
      </c>
      <c r="D74" s="29">
        <v>17</v>
      </c>
      <c r="E74" s="53">
        <v>7581538305</v>
      </c>
      <c r="F74" s="53">
        <v>5588502580</v>
      </c>
    </row>
    <row r="75" spans="1:6" ht="21" customHeight="1">
      <c r="A75" s="18"/>
      <c r="B75" s="25" t="s">
        <v>39</v>
      </c>
      <c r="C75" s="23">
        <v>317</v>
      </c>
      <c r="D75" s="29"/>
      <c r="E75" s="53"/>
      <c r="F75" s="53">
        <v>0</v>
      </c>
    </row>
    <row r="76" spans="1:6" ht="21" customHeight="1">
      <c r="A76" s="18"/>
      <c r="B76" s="25" t="s">
        <v>109</v>
      </c>
      <c r="C76" s="23">
        <v>318</v>
      </c>
      <c r="D76" s="29"/>
      <c r="E76" s="53">
        <v>0</v>
      </c>
      <c r="F76" s="53">
        <v>0</v>
      </c>
    </row>
    <row r="77" spans="1:6" ht="21" customHeight="1">
      <c r="A77" s="18"/>
      <c r="B77" s="25" t="s">
        <v>55</v>
      </c>
      <c r="C77" s="23">
        <v>319</v>
      </c>
      <c r="D77" s="29">
        <v>18</v>
      </c>
      <c r="E77" s="53">
        <v>5139695742</v>
      </c>
      <c r="F77" s="53">
        <v>3514059366</v>
      </c>
    </row>
    <row r="78" spans="1:6" ht="21" customHeight="1">
      <c r="A78" s="18"/>
      <c r="B78" s="25" t="s">
        <v>71</v>
      </c>
      <c r="C78" s="23">
        <v>320</v>
      </c>
      <c r="D78" s="29"/>
      <c r="E78" s="53">
        <v>0</v>
      </c>
      <c r="F78" s="53">
        <v>0</v>
      </c>
    </row>
    <row r="79" spans="1:6" ht="21" customHeight="1">
      <c r="A79" s="18"/>
      <c r="B79" s="25" t="s">
        <v>137</v>
      </c>
      <c r="C79" s="23">
        <v>323</v>
      </c>
      <c r="D79" s="29"/>
      <c r="E79" s="53">
        <v>7441896682</v>
      </c>
      <c r="F79" s="53">
        <v>3278558268</v>
      </c>
    </row>
    <row r="80" spans="1:6" ht="21" customHeight="1">
      <c r="A80" s="18"/>
      <c r="B80" s="24" t="s">
        <v>40</v>
      </c>
      <c r="C80" s="22">
        <v>330</v>
      </c>
      <c r="D80" s="29">
        <v>21</v>
      </c>
      <c r="E80" s="19">
        <f>E81+E82+E83+E84+E85+E86+E87+E88+E89</f>
        <v>14362878766</v>
      </c>
      <c r="F80" s="19">
        <f>F81+F82+F83+F84+F85+F86+F87+F88+F89</f>
        <v>15844879565</v>
      </c>
    </row>
    <row r="81" spans="1:6" ht="21" customHeight="1">
      <c r="A81" s="18"/>
      <c r="B81" s="25" t="s">
        <v>72</v>
      </c>
      <c r="C81" s="23">
        <v>331</v>
      </c>
      <c r="D81" s="33"/>
      <c r="E81" s="53">
        <v>0</v>
      </c>
      <c r="F81" s="53">
        <v>0</v>
      </c>
    </row>
    <row r="82" spans="1:6" ht="21" customHeight="1">
      <c r="A82" s="18"/>
      <c r="B82" s="25" t="s">
        <v>56</v>
      </c>
      <c r="C82" s="23">
        <v>332</v>
      </c>
      <c r="D82" s="33"/>
      <c r="E82" s="53">
        <v>0</v>
      </c>
      <c r="F82" s="53">
        <v>0</v>
      </c>
    </row>
    <row r="83" spans="1:6" ht="21" customHeight="1">
      <c r="A83" s="18"/>
      <c r="B83" s="25" t="s">
        <v>73</v>
      </c>
      <c r="C83" s="23">
        <v>333</v>
      </c>
      <c r="D83" s="33"/>
      <c r="E83" s="53">
        <v>0</v>
      </c>
      <c r="F83" s="53">
        <v>0</v>
      </c>
    </row>
    <row r="84" spans="1:6" ht="21" customHeight="1">
      <c r="A84" s="18"/>
      <c r="B84" s="25" t="s">
        <v>57</v>
      </c>
      <c r="C84" s="23">
        <v>334</v>
      </c>
      <c r="D84" s="33"/>
      <c r="E84" s="53">
        <v>11826974400</v>
      </c>
      <c r="F84" s="53">
        <v>13559150434</v>
      </c>
    </row>
    <row r="85" spans="1:6" ht="21" customHeight="1">
      <c r="A85" s="18"/>
      <c r="B85" s="25" t="s">
        <v>74</v>
      </c>
      <c r="C85" s="23">
        <v>335</v>
      </c>
      <c r="D85" s="29"/>
      <c r="E85" s="53">
        <v>0</v>
      </c>
      <c r="F85" s="53">
        <v>0</v>
      </c>
    </row>
    <row r="86" spans="1:6" ht="21" customHeight="1">
      <c r="A86" s="18"/>
      <c r="B86" s="25" t="s">
        <v>75</v>
      </c>
      <c r="C86" s="23">
        <v>336</v>
      </c>
      <c r="D86" s="29"/>
      <c r="E86" s="53">
        <v>2499540729</v>
      </c>
      <c r="F86" s="53">
        <v>2140274586</v>
      </c>
    </row>
    <row r="87" spans="1:6" ht="21" customHeight="1">
      <c r="A87" s="18"/>
      <c r="B87" s="25" t="s">
        <v>76</v>
      </c>
      <c r="C87" s="23">
        <v>337</v>
      </c>
      <c r="D87" s="29"/>
      <c r="E87" s="53">
        <v>0</v>
      </c>
      <c r="F87" s="53">
        <v>0</v>
      </c>
    </row>
    <row r="88" spans="1:6" ht="21" customHeight="1">
      <c r="A88" s="18"/>
      <c r="B88" s="25" t="s">
        <v>138</v>
      </c>
      <c r="C88" s="23">
        <v>338</v>
      </c>
      <c r="D88" s="29"/>
      <c r="E88" s="53">
        <v>36363637</v>
      </c>
      <c r="F88" s="53">
        <v>145454545</v>
      </c>
    </row>
    <row r="89" spans="1:6" ht="21" customHeight="1">
      <c r="A89" s="18"/>
      <c r="B89" s="25" t="s">
        <v>139</v>
      </c>
      <c r="C89" s="23">
        <v>339</v>
      </c>
      <c r="D89" s="29"/>
      <c r="E89" s="53">
        <v>0</v>
      </c>
      <c r="F89" s="53">
        <v>0</v>
      </c>
    </row>
    <row r="90" spans="1:6" ht="21" customHeight="1">
      <c r="A90" s="18"/>
      <c r="B90" s="32" t="s">
        <v>62</v>
      </c>
      <c r="C90" s="22">
        <v>400</v>
      </c>
      <c r="D90" s="29"/>
      <c r="E90" s="19">
        <f>E91+E104</f>
        <v>84195823031</v>
      </c>
      <c r="F90" s="19">
        <f>F91+F104</f>
        <v>82026999500</v>
      </c>
    </row>
    <row r="91" spans="1:6" ht="21" customHeight="1">
      <c r="A91" s="18"/>
      <c r="B91" s="24" t="s">
        <v>41</v>
      </c>
      <c r="C91" s="22">
        <v>410</v>
      </c>
      <c r="D91" s="29"/>
      <c r="E91" s="19">
        <f>E92+E93+E94+E95+E96+E97+E98+E99+E100+E101+E102+E103</f>
        <v>84195823031</v>
      </c>
      <c r="F91" s="19">
        <f>F92+F93+F94+F95+F96+F97+F98+F99+F100+F101+F102+F103</f>
        <v>82026999500</v>
      </c>
    </row>
    <row r="92" spans="1:6" ht="21" customHeight="1">
      <c r="A92" s="18"/>
      <c r="B92" s="25" t="s">
        <v>42</v>
      </c>
      <c r="C92" s="23">
        <v>411</v>
      </c>
      <c r="D92" s="29">
        <v>21</v>
      </c>
      <c r="E92" s="53">
        <v>30000000000</v>
      </c>
      <c r="F92" s="53">
        <v>30000000000</v>
      </c>
    </row>
    <row r="93" spans="1:6" ht="21" customHeight="1">
      <c r="A93" s="18"/>
      <c r="B93" s="25" t="s">
        <v>43</v>
      </c>
      <c r="C93" s="23">
        <v>412</v>
      </c>
      <c r="D93" s="29"/>
      <c r="E93" s="53">
        <v>28720000000</v>
      </c>
      <c r="F93" s="53">
        <v>28720000000</v>
      </c>
    </row>
    <row r="94" spans="1:6" ht="21" customHeight="1">
      <c r="A94" s="18"/>
      <c r="B94" s="26" t="s">
        <v>77</v>
      </c>
      <c r="C94" s="23">
        <v>413</v>
      </c>
      <c r="D94" s="29"/>
      <c r="E94" s="53">
        <v>3256613420</v>
      </c>
      <c r="F94" s="53">
        <v>3256613420</v>
      </c>
    </row>
    <row r="95" spans="1:6" ht="21" customHeight="1">
      <c r="A95" s="18"/>
      <c r="B95" s="25" t="s">
        <v>58</v>
      </c>
      <c r="C95" s="23">
        <v>414</v>
      </c>
      <c r="D95" s="29"/>
      <c r="E95" s="53">
        <v>0</v>
      </c>
      <c r="F95" s="53">
        <v>0</v>
      </c>
    </row>
    <row r="96" spans="1:6" ht="21" customHeight="1">
      <c r="A96" s="18"/>
      <c r="B96" s="25" t="s">
        <v>59</v>
      </c>
      <c r="C96" s="23">
        <v>415</v>
      </c>
      <c r="D96" s="29"/>
      <c r="E96" s="53">
        <v>0</v>
      </c>
      <c r="F96" s="53">
        <v>0</v>
      </c>
    </row>
    <row r="97" spans="1:6" ht="21" customHeight="1">
      <c r="A97" s="18"/>
      <c r="B97" s="25" t="s">
        <v>78</v>
      </c>
      <c r="C97" s="23">
        <v>416</v>
      </c>
      <c r="D97" s="29"/>
      <c r="E97" s="53">
        <v>0</v>
      </c>
      <c r="F97" s="53">
        <v>0</v>
      </c>
    </row>
    <row r="98" spans="1:6" ht="21" customHeight="1">
      <c r="A98" s="18"/>
      <c r="B98" s="25" t="s">
        <v>79</v>
      </c>
      <c r="C98" s="23">
        <v>417</v>
      </c>
      <c r="D98" s="29"/>
      <c r="E98" s="53">
        <v>8724268994</v>
      </c>
      <c r="F98" s="53">
        <v>6920764712</v>
      </c>
    </row>
    <row r="99" spans="1:6" ht="21" customHeight="1">
      <c r="A99" s="18"/>
      <c r="B99" s="25" t="s">
        <v>80</v>
      </c>
      <c r="C99" s="23">
        <v>418</v>
      </c>
      <c r="D99" s="29"/>
      <c r="E99" s="53">
        <v>6969092823</v>
      </c>
      <c r="F99" s="53">
        <v>4236152648</v>
      </c>
    </row>
    <row r="100" spans="1:6" ht="21" customHeight="1">
      <c r="A100" s="18"/>
      <c r="B100" s="25" t="s">
        <v>81</v>
      </c>
      <c r="C100" s="23">
        <v>419</v>
      </c>
      <c r="D100" s="29"/>
      <c r="E100" s="53">
        <v>0</v>
      </c>
      <c r="F100" s="53">
        <v>0</v>
      </c>
    </row>
    <row r="101" spans="1:6" ht="21" customHeight="1">
      <c r="A101" s="18"/>
      <c r="B101" s="25" t="s">
        <v>82</v>
      </c>
      <c r="C101" s="23">
        <v>420</v>
      </c>
      <c r="D101" s="29"/>
      <c r="E101" s="53">
        <v>6525847794</v>
      </c>
      <c r="F101" s="53">
        <v>8893468720</v>
      </c>
    </row>
    <row r="102" spans="1:6" ht="21" customHeight="1">
      <c r="A102" s="18"/>
      <c r="B102" s="25" t="s">
        <v>60</v>
      </c>
      <c r="C102" s="23">
        <v>421</v>
      </c>
      <c r="D102" s="29"/>
      <c r="E102" s="53">
        <v>0</v>
      </c>
      <c r="F102" s="53">
        <v>0</v>
      </c>
    </row>
    <row r="103" spans="1:6" ht="21" customHeight="1">
      <c r="A103" s="18"/>
      <c r="B103" s="25" t="s">
        <v>140</v>
      </c>
      <c r="C103" s="23">
        <v>422</v>
      </c>
      <c r="D103" s="29"/>
      <c r="E103" s="53">
        <v>0</v>
      </c>
      <c r="F103" s="53"/>
    </row>
    <row r="104" spans="1:6" ht="21" customHeight="1">
      <c r="A104" s="18"/>
      <c r="B104" s="24" t="s">
        <v>83</v>
      </c>
      <c r="C104" s="22">
        <v>430</v>
      </c>
      <c r="D104" s="29"/>
      <c r="E104" s="19">
        <f>E105+E106</f>
        <v>0</v>
      </c>
      <c r="F104" s="19">
        <f>F105+F106</f>
        <v>0</v>
      </c>
    </row>
    <row r="105" spans="1:6" ht="21" customHeight="1">
      <c r="A105" s="18"/>
      <c r="B105" s="25" t="s">
        <v>141</v>
      </c>
      <c r="C105" s="23">
        <v>432</v>
      </c>
      <c r="D105" s="29"/>
      <c r="E105" s="53">
        <v>0</v>
      </c>
      <c r="F105" s="53">
        <v>0</v>
      </c>
    </row>
    <row r="106" spans="1:6" ht="21" customHeight="1">
      <c r="A106" s="18"/>
      <c r="B106" s="25" t="s">
        <v>142</v>
      </c>
      <c r="C106" s="23">
        <v>433</v>
      </c>
      <c r="D106" s="29"/>
      <c r="E106" s="53">
        <v>0</v>
      </c>
      <c r="F106" s="53">
        <v>0</v>
      </c>
    </row>
    <row r="107" spans="1:6" ht="21" customHeight="1">
      <c r="A107" s="18"/>
      <c r="B107" s="31" t="s">
        <v>95</v>
      </c>
      <c r="C107" s="22">
        <v>440</v>
      </c>
      <c r="D107" s="29"/>
      <c r="E107" s="19">
        <f>E90+E65</f>
        <v>256392489225</v>
      </c>
      <c r="F107" s="19">
        <f>F90+F65</f>
        <v>217170122890</v>
      </c>
    </row>
    <row r="108" spans="1:6" ht="20.25" customHeight="1">
      <c r="A108" s="18"/>
      <c r="B108" s="28" t="s">
        <v>84</v>
      </c>
      <c r="C108" s="39" t="s">
        <v>96</v>
      </c>
      <c r="D108" s="34"/>
      <c r="E108" s="54"/>
      <c r="F108" s="54"/>
    </row>
    <row r="109" spans="1:6" ht="20.25" customHeight="1">
      <c r="A109" s="18"/>
      <c r="B109" s="25" t="s">
        <v>85</v>
      </c>
      <c r="C109" s="40" t="s">
        <v>97</v>
      </c>
      <c r="D109" s="34"/>
      <c r="E109" s="54"/>
      <c r="F109" s="54"/>
    </row>
    <row r="110" spans="1:6" ht="19.5" customHeight="1">
      <c r="A110" s="18"/>
      <c r="B110" s="25" t="s">
        <v>86</v>
      </c>
      <c r="C110" s="40" t="s">
        <v>98</v>
      </c>
      <c r="D110" s="34"/>
      <c r="E110" s="54"/>
      <c r="F110" s="54"/>
    </row>
    <row r="111" spans="1:6" ht="15.75">
      <c r="A111" s="18"/>
      <c r="B111" s="25" t="s">
        <v>87</v>
      </c>
      <c r="C111" s="40" t="s">
        <v>99</v>
      </c>
      <c r="D111" s="34"/>
      <c r="E111" s="54"/>
      <c r="F111" s="54"/>
    </row>
    <row r="112" spans="1:6" ht="15.75">
      <c r="A112" s="18"/>
      <c r="B112" s="25" t="s">
        <v>88</v>
      </c>
      <c r="C112" s="40" t="s">
        <v>100</v>
      </c>
      <c r="D112" s="34"/>
      <c r="E112" s="54"/>
      <c r="F112" s="54">
        <v>0</v>
      </c>
    </row>
    <row r="113" spans="1:6" ht="15.75">
      <c r="A113" s="18"/>
      <c r="B113" s="25" t="s">
        <v>89</v>
      </c>
      <c r="C113" s="40" t="s">
        <v>101</v>
      </c>
      <c r="D113" s="34"/>
      <c r="E113" s="54"/>
      <c r="F113" s="54"/>
    </row>
    <row r="114" spans="1:6" ht="15.75">
      <c r="A114" s="18"/>
      <c r="B114" s="25" t="s">
        <v>90</v>
      </c>
      <c r="C114" s="40" t="s">
        <v>102</v>
      </c>
      <c r="D114" s="34"/>
      <c r="E114" s="54"/>
      <c r="F114" s="54"/>
    </row>
    <row r="115" spans="1:6" ht="15.75">
      <c r="A115" s="18"/>
      <c r="B115" s="25" t="s">
        <v>91</v>
      </c>
      <c r="C115" s="40" t="s">
        <v>103</v>
      </c>
      <c r="D115" s="34"/>
      <c r="E115" s="54"/>
      <c r="F115" s="54"/>
    </row>
    <row r="116" spans="5:6" ht="15.75">
      <c r="E116" s="59">
        <f>E63-E107</f>
        <v>0</v>
      </c>
      <c r="F116" s="59">
        <f>F63-F107</f>
        <v>0</v>
      </c>
    </row>
    <row r="117" spans="2:6" ht="15.75">
      <c r="B117"/>
      <c r="C117"/>
      <c r="D117"/>
      <c r="E117" s="59"/>
      <c r="F117" s="59"/>
    </row>
    <row r="118" spans="2:6" ht="15.75">
      <c r="B118" s="206" t="s">
        <v>201</v>
      </c>
      <c r="C118" s="206"/>
      <c r="D118" s="206"/>
      <c r="E118" s="214" t="s">
        <v>199</v>
      </c>
      <c r="F118" s="214"/>
    </row>
    <row r="119" spans="2:6" ht="15.75">
      <c r="B119" s="205" t="s">
        <v>116</v>
      </c>
      <c r="C119" s="205"/>
      <c r="D119" s="205"/>
      <c r="E119" s="215" t="s">
        <v>158</v>
      </c>
      <c r="F119" s="215"/>
    </row>
    <row r="120" spans="2:6" ht="15.75">
      <c r="B120" s="201"/>
      <c r="C120" s="201"/>
      <c r="D120" s="201"/>
      <c r="E120" s="114"/>
      <c r="F120" s="114"/>
    </row>
    <row r="121" spans="2:4" ht="15.75">
      <c r="B121"/>
      <c r="C121"/>
      <c r="D121"/>
    </row>
    <row r="122" spans="2:5" ht="15.75">
      <c r="B122" s="232" t="s">
        <v>211</v>
      </c>
      <c r="C122" s="1"/>
      <c r="D122" s="1"/>
      <c r="E122" s="231" t="s">
        <v>212</v>
      </c>
    </row>
  </sheetData>
  <sheetProtection/>
  <mergeCells count="15">
    <mergeCell ref="B119:D119"/>
    <mergeCell ref="E118:F118"/>
    <mergeCell ref="E119:F119"/>
    <mergeCell ref="B4:F4"/>
    <mergeCell ref="B7:B8"/>
    <mergeCell ref="D7:D8"/>
    <mergeCell ref="E1:F1"/>
    <mergeCell ref="E2:F2"/>
    <mergeCell ref="E3:F3"/>
    <mergeCell ref="E7:E8"/>
    <mergeCell ref="F7:F8"/>
    <mergeCell ref="B5:F5"/>
    <mergeCell ref="B1:C1"/>
    <mergeCell ref="B118:D118"/>
    <mergeCell ref="C7:C8"/>
  </mergeCells>
  <printOptions horizontalCentered="1"/>
  <pageMargins left="0.58" right="0.4" top="0.5" bottom="0.5" header="0.16" footer="0.2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7109375" style="0" customWidth="1"/>
    <col min="2" max="2" width="42.57421875" style="0" customWidth="1"/>
    <col min="3" max="3" width="6.00390625" style="0" customWidth="1"/>
    <col min="4" max="4" width="7.7109375" style="0" bestFit="1" customWidth="1"/>
    <col min="5" max="5" width="16.140625" style="0" customWidth="1"/>
    <col min="6" max="6" width="18.57421875" style="0" customWidth="1"/>
  </cols>
  <sheetData>
    <row r="1" spans="1:31" ht="15.75" customHeight="1">
      <c r="A1" s="219" t="s">
        <v>208</v>
      </c>
      <c r="B1" s="219"/>
      <c r="C1" s="219"/>
      <c r="D1" s="193"/>
      <c r="E1" s="226" t="s">
        <v>117</v>
      </c>
      <c r="F1" s="2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>
      <c r="A2" s="255" t="s">
        <v>143</v>
      </c>
      <c r="B2" s="255"/>
      <c r="C2" s="193"/>
      <c r="D2" s="193"/>
      <c r="E2" s="223" t="s">
        <v>111</v>
      </c>
      <c r="F2" s="2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customHeight="1">
      <c r="A3" s="255" t="s">
        <v>144</v>
      </c>
      <c r="B3" s="255"/>
      <c r="C3" s="193"/>
      <c r="D3" s="193"/>
      <c r="E3" s="223" t="s">
        <v>114</v>
      </c>
      <c r="F3" s="2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>
      <c r="A4" s="192" t="s">
        <v>215</v>
      </c>
      <c r="B4" s="192" t="s">
        <v>216</v>
      </c>
      <c r="C4" s="193"/>
      <c r="D4" s="193"/>
      <c r="E4" s="195"/>
      <c r="F4" s="19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>
      <c r="A5" s="192"/>
      <c r="B5" s="192"/>
      <c r="C5" s="193"/>
      <c r="D5" s="193"/>
      <c r="E5" s="195"/>
      <c r="F5" s="19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8.75">
      <c r="A6" s="222" t="s">
        <v>113</v>
      </c>
      <c r="B6" s="222"/>
      <c r="C6" s="222"/>
      <c r="D6" s="222"/>
      <c r="E6" s="222"/>
      <c r="F6" s="22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8.75">
      <c r="A7" s="222" t="s">
        <v>205</v>
      </c>
      <c r="B7" s="222"/>
      <c r="C7" s="222"/>
      <c r="D7" s="222"/>
      <c r="E7" s="222"/>
      <c r="F7" s="22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6.5" thickBot="1">
      <c r="A8" s="196"/>
      <c r="B8" s="194"/>
      <c r="C8" s="196"/>
      <c r="D8" s="194"/>
      <c r="E8" s="197" t="s">
        <v>165</v>
      </c>
      <c r="F8" s="198" t="s">
        <v>115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32.25" thickTop="1">
      <c r="A9" s="91" t="s">
        <v>112</v>
      </c>
      <c r="B9" s="92" t="s">
        <v>7</v>
      </c>
      <c r="C9" s="92" t="s">
        <v>1</v>
      </c>
      <c r="D9" s="166" t="s">
        <v>2</v>
      </c>
      <c r="E9" s="182" t="s">
        <v>206</v>
      </c>
      <c r="F9" s="94" t="s">
        <v>8</v>
      </c>
      <c r="G9" s="60"/>
      <c r="H9" s="6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>
      <c r="A10" s="95">
        <v>1</v>
      </c>
      <c r="B10" s="9">
        <v>2</v>
      </c>
      <c r="C10" s="9">
        <v>3</v>
      </c>
      <c r="D10" s="9">
        <v>4</v>
      </c>
      <c r="E10" s="190">
        <v>5</v>
      </c>
      <c r="F10" s="167">
        <v>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24"/>
      <c r="Y10" s="224"/>
      <c r="Z10" s="1"/>
      <c r="AA10" s="1"/>
      <c r="AB10" s="1"/>
      <c r="AC10" s="1"/>
      <c r="AD10" s="1"/>
      <c r="AE10" s="1"/>
    </row>
    <row r="11" spans="1:31" s="70" customFormat="1" ht="25.5" customHeight="1">
      <c r="A11" s="97">
        <v>1</v>
      </c>
      <c r="B11" s="163" t="s">
        <v>167</v>
      </c>
      <c r="C11" s="68" t="s">
        <v>92</v>
      </c>
      <c r="D11" s="8">
        <v>25</v>
      </c>
      <c r="E11" s="184">
        <v>383289825728</v>
      </c>
      <c r="F11" s="98">
        <v>675337950420</v>
      </c>
      <c r="G11" s="69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1" ht="25.5" customHeight="1">
      <c r="A12" s="97">
        <f aca="true" t="shared" si="0" ref="A12:A29">A11+1</f>
        <v>2</v>
      </c>
      <c r="B12" s="163" t="s">
        <v>185</v>
      </c>
      <c r="C12" s="11" t="s">
        <v>93</v>
      </c>
      <c r="D12" s="5"/>
      <c r="E12" s="185">
        <v>1436582639</v>
      </c>
      <c r="F12" s="121">
        <v>2365696072</v>
      </c>
      <c r="G12" s="6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61" customFormat="1" ht="30.75" customHeight="1">
      <c r="A13" s="134">
        <f t="shared" si="0"/>
        <v>3</v>
      </c>
      <c r="B13" s="62" t="s">
        <v>186</v>
      </c>
      <c r="C13" s="9">
        <v>10</v>
      </c>
      <c r="D13" s="7"/>
      <c r="E13" s="187">
        <f>E11-E12</f>
        <v>381853243089</v>
      </c>
      <c r="F13" s="186">
        <f>F11-F12</f>
        <v>672972254348</v>
      </c>
      <c r="G13" s="64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25.5" customHeight="1">
      <c r="A14" s="97">
        <f t="shared" si="0"/>
        <v>4</v>
      </c>
      <c r="B14" s="163" t="s">
        <v>187</v>
      </c>
      <c r="C14" s="12">
        <v>11</v>
      </c>
      <c r="D14" s="5">
        <v>27</v>
      </c>
      <c r="E14" s="185">
        <v>339138155821</v>
      </c>
      <c r="F14" s="121">
        <v>589750631924</v>
      </c>
      <c r="G14" s="6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30.75" customHeight="1">
      <c r="A15" s="97">
        <f t="shared" si="0"/>
        <v>5</v>
      </c>
      <c r="B15" s="163" t="s">
        <v>188</v>
      </c>
      <c r="C15" s="10">
        <v>20</v>
      </c>
      <c r="D15" s="5"/>
      <c r="E15" s="187">
        <f>E13-E14</f>
        <v>42715087268</v>
      </c>
      <c r="F15" s="186">
        <f>F13-F14</f>
        <v>83221622424</v>
      </c>
      <c r="G15" s="6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5.5" customHeight="1">
      <c r="A16" s="97">
        <f>A15+1</f>
        <v>6</v>
      </c>
      <c r="B16" s="163" t="s">
        <v>172</v>
      </c>
      <c r="C16" s="12">
        <v>21</v>
      </c>
      <c r="D16" s="5">
        <v>26</v>
      </c>
      <c r="E16" s="185">
        <v>711410359</v>
      </c>
      <c r="F16" s="121">
        <v>2610982034</v>
      </c>
      <c r="G16" s="6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25.5" customHeight="1">
      <c r="A17" s="171">
        <f t="shared" si="0"/>
        <v>7</v>
      </c>
      <c r="B17" s="172" t="s">
        <v>189</v>
      </c>
      <c r="C17" s="173">
        <v>22</v>
      </c>
      <c r="D17" s="174">
        <v>28</v>
      </c>
      <c r="E17" s="188">
        <v>2784366412</v>
      </c>
      <c r="F17" s="160">
        <v>3939149983</v>
      </c>
      <c r="G17" s="6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25.5" customHeight="1">
      <c r="A18" s="175">
        <f t="shared" si="0"/>
        <v>8</v>
      </c>
      <c r="B18" s="176" t="s">
        <v>61</v>
      </c>
      <c r="C18" s="177">
        <v>23</v>
      </c>
      <c r="D18" s="178"/>
      <c r="E18" s="189">
        <v>2784366412</v>
      </c>
      <c r="F18" s="162">
        <v>3542996356</v>
      </c>
      <c r="G18" s="6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5.5" customHeight="1">
      <c r="A19" s="97">
        <f t="shared" si="0"/>
        <v>9</v>
      </c>
      <c r="B19" s="163" t="s">
        <v>190</v>
      </c>
      <c r="C19" s="12">
        <v>24</v>
      </c>
      <c r="D19" s="5"/>
      <c r="E19" s="185">
        <v>13953887028</v>
      </c>
      <c r="F19" s="121">
        <v>27788155064</v>
      </c>
      <c r="G19" s="6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5.5" customHeight="1">
      <c r="A20" s="97">
        <f t="shared" si="0"/>
        <v>10</v>
      </c>
      <c r="B20" s="163" t="s">
        <v>175</v>
      </c>
      <c r="C20" s="12">
        <v>25</v>
      </c>
      <c r="D20" s="5"/>
      <c r="E20" s="185">
        <v>17987113794</v>
      </c>
      <c r="F20" s="121">
        <v>33872841118</v>
      </c>
      <c r="G20" s="6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30.75" customHeight="1">
      <c r="A21" s="97">
        <f t="shared" si="0"/>
        <v>11</v>
      </c>
      <c r="B21" s="163" t="s">
        <v>191</v>
      </c>
      <c r="C21" s="10">
        <v>30</v>
      </c>
      <c r="D21" s="5"/>
      <c r="E21" s="187">
        <f>E15+E16-E17-E19-E20</f>
        <v>8701130393</v>
      </c>
      <c r="F21" s="186">
        <f>F15+F16-F17-F19-F20</f>
        <v>20232458293</v>
      </c>
      <c r="G21" s="6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5.5" customHeight="1">
      <c r="A22" s="97">
        <f t="shared" si="0"/>
        <v>12</v>
      </c>
      <c r="B22" s="163" t="s">
        <v>192</v>
      </c>
      <c r="C22" s="12">
        <v>31</v>
      </c>
      <c r="D22" s="5"/>
      <c r="E22" s="185">
        <v>0</v>
      </c>
      <c r="F22" s="121">
        <v>40000000</v>
      </c>
      <c r="G22" s="6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5.5" customHeight="1">
      <c r="A23" s="97">
        <f t="shared" si="0"/>
        <v>13</v>
      </c>
      <c r="B23" s="163" t="s">
        <v>193</v>
      </c>
      <c r="C23" s="12">
        <v>32</v>
      </c>
      <c r="D23" s="5"/>
      <c r="E23" s="185">
        <v>0</v>
      </c>
      <c r="F23" s="121">
        <v>14500000</v>
      </c>
      <c r="G23" s="6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5.5" customHeight="1">
      <c r="A24" s="97">
        <f t="shared" si="0"/>
        <v>14</v>
      </c>
      <c r="B24" s="163" t="s">
        <v>194</v>
      </c>
      <c r="C24" s="10">
        <v>40</v>
      </c>
      <c r="D24" s="5"/>
      <c r="E24" s="100">
        <f>E22-E23</f>
        <v>0</v>
      </c>
      <c r="F24" s="100">
        <f>F22-F23</f>
        <v>25500000</v>
      </c>
      <c r="G24" s="6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30.75" customHeight="1">
      <c r="A25" s="97">
        <f t="shared" si="0"/>
        <v>15</v>
      </c>
      <c r="B25" s="163" t="s">
        <v>195</v>
      </c>
      <c r="C25" s="10">
        <v>50</v>
      </c>
      <c r="D25" s="5"/>
      <c r="E25" s="187">
        <v>8701130393</v>
      </c>
      <c r="F25" s="100">
        <v>20257958293</v>
      </c>
      <c r="G25" s="6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5.5" customHeight="1">
      <c r="A26" s="97">
        <f>A25+1</f>
        <v>16</v>
      </c>
      <c r="B26" s="163" t="s">
        <v>181</v>
      </c>
      <c r="C26" s="12">
        <v>51</v>
      </c>
      <c r="D26" s="5">
        <v>30</v>
      </c>
      <c r="E26" s="185">
        <v>2175282599</v>
      </c>
      <c r="F26" s="121">
        <v>5064489573</v>
      </c>
      <c r="G26" s="6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5.5" customHeight="1">
      <c r="A27" s="97">
        <f t="shared" si="0"/>
        <v>17</v>
      </c>
      <c r="B27" s="163" t="s">
        <v>184</v>
      </c>
      <c r="C27" s="12">
        <v>52</v>
      </c>
      <c r="D27" s="6">
        <v>30</v>
      </c>
      <c r="E27" s="185">
        <v>0</v>
      </c>
      <c r="F27" s="168"/>
      <c r="G27" s="6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30.75" customHeight="1">
      <c r="A28" s="97">
        <f t="shared" si="0"/>
        <v>18</v>
      </c>
      <c r="B28" s="163" t="s">
        <v>196</v>
      </c>
      <c r="C28" s="10">
        <v>60</v>
      </c>
      <c r="D28" s="7"/>
      <c r="E28" s="187">
        <f>E25-E26</f>
        <v>6525847794</v>
      </c>
      <c r="F28" s="186">
        <f>F25-F26</f>
        <v>15193468720</v>
      </c>
      <c r="G28" s="6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5.5" customHeight="1" thickBot="1">
      <c r="A29" s="169">
        <f t="shared" si="0"/>
        <v>19</v>
      </c>
      <c r="B29" s="170" t="s">
        <v>183</v>
      </c>
      <c r="C29" s="101">
        <v>70</v>
      </c>
      <c r="D29" s="102"/>
      <c r="E29" s="181">
        <f>E28/3000000</f>
        <v>2175.282598</v>
      </c>
      <c r="F29" s="191">
        <f>F28/3000000</f>
        <v>5064.489573333333</v>
      </c>
      <c r="G29" s="6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3.5" customHeight="1" thickTop="1">
      <c r="A30" s="164"/>
      <c r="B30" s="36"/>
      <c r="C30" s="37"/>
      <c r="D30" s="38"/>
      <c r="E30" s="199"/>
      <c r="F30" s="65"/>
      <c r="G30" s="6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" customHeight="1">
      <c r="A31" s="165"/>
      <c r="B31" s="225" t="s">
        <v>202</v>
      </c>
      <c r="C31" s="225"/>
      <c r="D31" s="225"/>
      <c r="E31" s="225"/>
      <c r="F31" s="22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6.5" customHeight="1">
      <c r="A32" s="165"/>
      <c r="B32" s="89" t="s">
        <v>145</v>
      </c>
      <c r="C32" s="89"/>
      <c r="D32" s="89"/>
      <c r="E32" s="90"/>
      <c r="F32" s="9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5.5" customHeight="1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5.5" customHeight="1">
      <c r="A34" s="2"/>
      <c r="B34" s="232" t="s">
        <v>210</v>
      </c>
      <c r="C34" s="1"/>
      <c r="D34" s="1"/>
      <c r="E34" s="231" t="s">
        <v>209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12" s="76" customFormat="1" ht="25.5" customHeight="1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1:12" s="76" customFormat="1" ht="25.5" customHeight="1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1:12" s="76" customFormat="1" ht="25.5" customHeight="1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1:12" s="76" customFormat="1" ht="25.5" customHeight="1">
      <c r="A38" s="77"/>
      <c r="B38" s="78"/>
      <c r="C38" s="78"/>
      <c r="D38" s="78"/>
      <c r="E38" s="79"/>
      <c r="F38" s="78"/>
      <c r="G38" s="78"/>
      <c r="H38" s="78"/>
      <c r="I38" s="78"/>
      <c r="J38" s="78"/>
      <c r="K38" s="78"/>
      <c r="L38" s="78"/>
    </row>
    <row r="39" spans="1:12" s="76" customFormat="1" ht="25.5" customHeight="1">
      <c r="A39" s="77"/>
      <c r="B39" s="78"/>
      <c r="C39" s="78"/>
      <c r="D39" s="78"/>
      <c r="E39" s="80"/>
      <c r="F39" s="80"/>
      <c r="G39" s="78"/>
      <c r="H39" s="78"/>
      <c r="I39" s="78"/>
      <c r="J39" s="78"/>
      <c r="K39" s="78"/>
      <c r="L39" s="78"/>
    </row>
    <row r="40" spans="1:12" s="76" customFormat="1" ht="25.5" customHeight="1">
      <c r="A40" s="77"/>
      <c r="B40" s="78"/>
      <c r="C40" s="78"/>
      <c r="D40" s="78"/>
      <c r="E40" s="80"/>
      <c r="F40" s="80"/>
      <c r="G40" s="78"/>
      <c r="H40" s="78"/>
      <c r="I40" s="78"/>
      <c r="J40" s="78"/>
      <c r="K40" s="78"/>
      <c r="L40" s="78"/>
    </row>
    <row r="41" spans="1:12" s="76" customFormat="1" ht="25.5" customHeight="1">
      <c r="A41" s="77"/>
      <c r="B41" s="78"/>
      <c r="C41" s="78"/>
      <c r="D41" s="78"/>
      <c r="E41" s="80"/>
      <c r="F41" s="80"/>
      <c r="G41" s="78"/>
      <c r="H41" s="78"/>
      <c r="I41" s="78"/>
      <c r="J41" s="78"/>
      <c r="K41" s="78"/>
      <c r="L41" s="78"/>
    </row>
    <row r="42" spans="1:12" s="76" customFormat="1" ht="25.5" customHeight="1">
      <c r="A42" s="77"/>
      <c r="B42" s="78"/>
      <c r="C42" s="78"/>
      <c r="D42" s="78"/>
      <c r="E42" s="79"/>
      <c r="F42" s="78"/>
      <c r="G42" s="78"/>
      <c r="H42" s="78"/>
      <c r="I42" s="78"/>
      <c r="J42" s="78"/>
      <c r="K42" s="78"/>
      <c r="L42" s="78"/>
    </row>
    <row r="43" spans="1:12" s="76" customFormat="1" ht="25.5" customHeight="1">
      <c r="A43" s="77"/>
      <c r="B43" s="78"/>
      <c r="C43" s="78"/>
      <c r="D43" s="78"/>
      <c r="E43" s="79"/>
      <c r="F43" s="78"/>
      <c r="G43" s="78"/>
      <c r="H43" s="78"/>
      <c r="I43" s="78"/>
      <c r="J43" s="78"/>
      <c r="K43" s="78"/>
      <c r="L43" s="78"/>
    </row>
    <row r="44" spans="1:12" s="76" customFormat="1" ht="25.5" customHeight="1">
      <c r="A44" s="77"/>
      <c r="B44" s="78"/>
      <c r="C44" s="78"/>
      <c r="D44" s="78"/>
      <c r="E44" s="79"/>
      <c r="F44" s="78"/>
      <c r="G44" s="78"/>
      <c r="H44" s="78"/>
      <c r="I44" s="78"/>
      <c r="J44" s="78"/>
      <c r="K44" s="78"/>
      <c r="L44" s="78"/>
    </row>
    <row r="45" spans="1:12" s="75" customFormat="1" ht="25.5" customHeight="1">
      <c r="A45" s="77"/>
      <c r="B45" s="81"/>
      <c r="C45" s="77"/>
      <c r="D45" s="77"/>
      <c r="E45" s="82"/>
      <c r="F45" s="77"/>
      <c r="G45" s="77"/>
      <c r="H45" s="77"/>
      <c r="I45" s="77"/>
      <c r="J45" s="77"/>
      <c r="K45" s="77"/>
      <c r="L45" s="77"/>
    </row>
    <row r="46" spans="1:12" s="75" customFormat="1" ht="25.5" customHeight="1">
      <c r="A46" s="77"/>
      <c r="B46" s="81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1:12" s="76" customFormat="1" ht="25.5" customHeight="1">
      <c r="A47" s="77"/>
      <c r="B47" s="78"/>
      <c r="C47" s="78"/>
      <c r="D47" s="78"/>
      <c r="E47" s="80"/>
      <c r="F47" s="80"/>
      <c r="G47" s="78"/>
      <c r="H47" s="78"/>
      <c r="I47" s="78"/>
      <c r="J47" s="78"/>
      <c r="K47" s="78"/>
      <c r="L47" s="78"/>
    </row>
    <row r="48" spans="1:12" s="76" customFormat="1" ht="25.5" customHeight="1">
      <c r="A48" s="77"/>
      <c r="B48" s="78"/>
      <c r="C48" s="78"/>
      <c r="D48" s="78"/>
      <c r="E48" s="83"/>
      <c r="F48" s="83"/>
      <c r="G48" s="78"/>
      <c r="H48" s="78"/>
      <c r="I48" s="78"/>
      <c r="J48" s="78"/>
      <c r="K48" s="78"/>
      <c r="L48" s="78"/>
    </row>
    <row r="49" spans="1:12" s="76" customFormat="1" ht="25.5" customHeight="1">
      <c r="A49" s="78"/>
      <c r="B49" s="78"/>
      <c r="C49" s="78"/>
      <c r="D49" s="78"/>
      <c r="E49" s="79"/>
      <c r="F49" s="78"/>
      <c r="G49" s="78"/>
      <c r="H49" s="78"/>
      <c r="I49" s="78"/>
      <c r="J49" s="78"/>
      <c r="K49" s="78"/>
      <c r="L49" s="78"/>
    </row>
    <row r="50" spans="1:12" s="76" customFormat="1" ht="25.5" customHeight="1">
      <c r="A50" s="78"/>
      <c r="B50" s="78"/>
      <c r="C50" s="78"/>
      <c r="D50" s="78"/>
      <c r="E50" s="83"/>
      <c r="F50" s="83"/>
      <c r="G50" s="78"/>
      <c r="H50" s="78"/>
      <c r="I50" s="78"/>
      <c r="J50" s="78"/>
      <c r="K50" s="78"/>
      <c r="L50" s="78"/>
    </row>
    <row r="51" spans="1:12" s="76" customFormat="1" ht="25.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s="76" customFormat="1" ht="25.5" customHeight="1">
      <c r="A52" s="78"/>
      <c r="B52" s="78"/>
      <c r="C52" s="78"/>
      <c r="D52" s="78"/>
      <c r="E52" s="83"/>
      <c r="F52" s="83"/>
      <c r="G52" s="77"/>
      <c r="H52" s="77"/>
      <c r="I52" s="77"/>
      <c r="J52" s="77"/>
      <c r="K52" s="77"/>
      <c r="L52" s="78"/>
    </row>
    <row r="53" spans="1:12" s="76" customFormat="1" ht="25.5" customHeight="1">
      <c r="A53" s="78"/>
      <c r="B53" s="78"/>
      <c r="C53" s="78"/>
      <c r="D53" s="78"/>
      <c r="E53" s="84"/>
      <c r="F53" s="78"/>
      <c r="G53" s="78"/>
      <c r="H53" s="78"/>
      <c r="I53" s="78"/>
      <c r="J53" s="78"/>
      <c r="K53" s="78"/>
      <c r="L53" s="78"/>
    </row>
    <row r="54" spans="1:12" s="76" customFormat="1" ht="25.5" customHeight="1">
      <c r="A54" s="78"/>
      <c r="B54" s="78"/>
      <c r="C54" s="78"/>
      <c r="D54" s="78"/>
      <c r="E54" s="85"/>
      <c r="F54" s="78"/>
      <c r="G54" s="78"/>
      <c r="H54" s="78"/>
      <c r="I54" s="78"/>
      <c r="J54" s="78"/>
      <c r="K54" s="78"/>
      <c r="L54" s="78"/>
    </row>
    <row r="55" spans="1:12" s="76" customFormat="1" ht="25.5" customHeight="1">
      <c r="A55" s="78"/>
      <c r="B55" s="78"/>
      <c r="C55" s="78"/>
      <c r="D55" s="78"/>
      <c r="E55" s="79"/>
      <c r="F55" s="78"/>
      <c r="G55" s="78"/>
      <c r="H55" s="78"/>
      <c r="I55" s="78"/>
      <c r="J55" s="78"/>
      <c r="K55" s="78"/>
      <c r="L55" s="78"/>
    </row>
    <row r="56" spans="1:12" s="76" customFormat="1" ht="25.5" customHeight="1">
      <c r="A56" s="78"/>
      <c r="B56" s="78"/>
      <c r="C56" s="78"/>
      <c r="D56" s="78"/>
      <c r="E56" s="79"/>
      <c r="F56" s="78"/>
      <c r="G56" s="78"/>
      <c r="H56" s="78"/>
      <c r="I56" s="78"/>
      <c r="J56" s="78"/>
      <c r="K56" s="78"/>
      <c r="L56" s="78"/>
    </row>
    <row r="57" spans="1:12" s="76" customFormat="1" ht="25.5" customHeight="1">
      <c r="A57" s="78"/>
      <c r="B57" s="78"/>
      <c r="C57" s="78"/>
      <c r="D57" s="78"/>
      <c r="E57" s="79"/>
      <c r="F57" s="78"/>
      <c r="G57" s="78"/>
      <c r="H57" s="78"/>
      <c r="I57" s="78"/>
      <c r="J57" s="78"/>
      <c r="K57" s="78"/>
      <c r="L57" s="78"/>
    </row>
    <row r="58" spans="1:12" s="75" customFormat="1" ht="25.5" customHeight="1">
      <c r="A58" s="77"/>
      <c r="B58" s="81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1:12" s="75" customFormat="1" ht="25.5" customHeight="1">
      <c r="A59" s="77"/>
      <c r="B59" s="81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1:12" s="76" customFormat="1" ht="25.5" customHeight="1">
      <c r="A60" s="78"/>
      <c r="B60" s="78"/>
      <c r="C60" s="78"/>
      <c r="D60" s="78"/>
      <c r="E60" s="79"/>
      <c r="F60" s="78"/>
      <c r="G60" s="78"/>
      <c r="H60" s="78"/>
      <c r="I60" s="78"/>
      <c r="J60" s="78"/>
      <c r="K60" s="78"/>
      <c r="L60" s="78"/>
    </row>
    <row r="61" spans="1:12" s="76" customFormat="1" ht="25.5" customHeight="1">
      <c r="A61" s="78"/>
      <c r="B61" s="81"/>
      <c r="C61" s="78"/>
      <c r="D61" s="78"/>
      <c r="E61" s="79"/>
      <c r="F61" s="78"/>
      <c r="G61" s="78"/>
      <c r="H61" s="78"/>
      <c r="I61" s="78"/>
      <c r="J61" s="78"/>
      <c r="K61" s="78"/>
      <c r="L61" s="78"/>
    </row>
    <row r="62" spans="1:12" s="76" customFormat="1" ht="25.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1:12" s="74" customFormat="1" ht="25.5" customHeight="1">
      <c r="A63" s="86"/>
      <c r="B63" s="86"/>
      <c r="C63" s="86"/>
      <c r="D63" s="86"/>
      <c r="E63" s="78"/>
      <c r="F63" s="86"/>
      <c r="G63" s="86"/>
      <c r="H63" s="86"/>
      <c r="I63" s="86"/>
      <c r="J63" s="86"/>
      <c r="K63" s="86"/>
      <c r="L63" s="86"/>
    </row>
    <row r="64" spans="1:12" s="74" customFormat="1" ht="25.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1:12" s="74" customFormat="1" ht="25.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1:12" s="74" customFormat="1" ht="25.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1:12" s="74" customFormat="1" ht="25.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1:12" s="74" customFormat="1" ht="25.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1:12" s="74" customFormat="1" ht="25.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1:12" s="74" customFormat="1" ht="25.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1:12" s="74" customFormat="1" ht="25.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1:12" s="74" customFormat="1" ht="25.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1:12" s="74" customFormat="1" ht="25.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1:12" s="74" customFormat="1" ht="25.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1:12" s="74" customFormat="1" ht="25.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1:12" s="74" customFormat="1" ht="25.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1:12" s="74" customFormat="1" ht="25.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1:12" s="74" customFormat="1" ht="25.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1:12" s="74" customFormat="1" ht="25.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1:12" s="74" customFormat="1" ht="25.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="74" customFormat="1" ht="25.5" customHeight="1"/>
    <row r="82" s="74" customFormat="1" ht="25.5" customHeight="1"/>
    <row r="83" s="74" customFormat="1" ht="25.5" customHeight="1"/>
    <row r="84" s="74" customFormat="1" ht="25.5" customHeight="1"/>
    <row r="85" s="74" customFormat="1" ht="25.5" customHeight="1"/>
    <row r="86" s="74" customFormat="1" ht="25.5" customHeight="1"/>
    <row r="87" s="74" customFormat="1" ht="25.5" customHeight="1"/>
    <row r="88" s="74" customFormat="1" ht="25.5" customHeight="1"/>
    <row r="89" s="74" customFormat="1" ht="25.5" customHeight="1"/>
    <row r="90" s="74" customFormat="1" ht="25.5" customHeight="1"/>
    <row r="91" s="74" customFormat="1" ht="25.5" customHeight="1"/>
    <row r="92" s="74" customFormat="1" ht="25.5" customHeight="1"/>
    <row r="93" s="74" customFormat="1" ht="25.5" customHeight="1"/>
    <row r="94" s="74" customFormat="1" ht="25.5" customHeight="1"/>
    <row r="95" s="74" customFormat="1" ht="25.5" customHeight="1"/>
    <row r="96" s="74" customFormat="1" ht="25.5" customHeight="1"/>
    <row r="97" s="74" customFormat="1" ht="25.5" customHeight="1"/>
    <row r="98" s="74" customFormat="1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</sheetData>
  <sheetProtection/>
  <mergeCells count="10">
    <mergeCell ref="E1:F1"/>
    <mergeCell ref="E2:F2"/>
    <mergeCell ref="A1:C1"/>
    <mergeCell ref="B31:F31"/>
    <mergeCell ref="A2:B2"/>
    <mergeCell ref="X10:Y10"/>
    <mergeCell ref="A3:B3"/>
    <mergeCell ref="A6:F6"/>
    <mergeCell ref="A7:F7"/>
    <mergeCell ref="E3:F3"/>
  </mergeCells>
  <printOptions/>
  <pageMargins left="0.46" right="0.32" top="0.41" bottom="0.58" header="0.4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zoomScalePageLayoutView="0" workbookViewId="0" topLeftCell="A28">
      <selection activeCell="A4" sqref="A4:D4"/>
    </sheetView>
  </sheetViews>
  <sheetFormatPr defaultColWidth="9.140625" defaultRowHeight="12.75"/>
  <cols>
    <col min="1" max="1" width="5.57421875" style="0" customWidth="1"/>
    <col min="2" max="2" width="28.7109375" style="0" customWidth="1"/>
    <col min="3" max="3" width="6.8515625" style="61" customWidth="1"/>
    <col min="4" max="4" width="6.7109375" style="61" customWidth="1"/>
    <col min="5" max="46" width="0" style="0" hidden="1" customWidth="1"/>
    <col min="47" max="47" width="16.140625" style="0" customWidth="1"/>
    <col min="48" max="48" width="16.8515625" style="0" customWidth="1"/>
    <col min="49" max="49" width="17.28125" style="0" hidden="1" customWidth="1"/>
    <col min="50" max="50" width="16.57421875" style="0" customWidth="1"/>
    <col min="51" max="57" width="0" style="0" hidden="1" customWidth="1"/>
    <col min="58" max="58" width="3.00390625" style="0" hidden="1" customWidth="1"/>
    <col min="60" max="60" width="20.140625" style="0" customWidth="1"/>
    <col min="61" max="61" width="17.8515625" style="0" customWidth="1"/>
  </cols>
  <sheetData>
    <row r="1" spans="1:58" ht="15.75">
      <c r="A1" s="253" t="s">
        <v>197</v>
      </c>
      <c r="B1" s="253"/>
      <c r="C1" s="253"/>
      <c r="D1" s="25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03" t="s">
        <v>159</v>
      </c>
      <c r="AV1" s="203"/>
      <c r="AW1" s="203"/>
      <c r="AX1" s="203"/>
      <c r="AY1" s="203" t="s">
        <v>117</v>
      </c>
      <c r="AZ1" s="203"/>
      <c r="BA1" s="112"/>
      <c r="BB1" s="112"/>
      <c r="BC1" s="203" t="s">
        <v>117</v>
      </c>
      <c r="BD1" s="203"/>
      <c r="BE1" s="203"/>
      <c r="BF1" s="203"/>
    </row>
    <row r="2" spans="1:58" ht="15.75">
      <c r="A2" s="253" t="s">
        <v>143</v>
      </c>
      <c r="B2" s="253"/>
      <c r="C2" s="253"/>
      <c r="D2" s="25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07" t="s">
        <v>160</v>
      </c>
      <c r="AV2" s="207"/>
      <c r="AW2" s="207"/>
      <c r="AX2" s="207"/>
      <c r="AY2" s="207" t="s">
        <v>111</v>
      </c>
      <c r="AZ2" s="207"/>
      <c r="BA2" s="87"/>
      <c r="BB2" s="87"/>
      <c r="BC2" s="207" t="s">
        <v>111</v>
      </c>
      <c r="BD2" s="207"/>
      <c r="BE2" s="207"/>
      <c r="BF2" s="207"/>
    </row>
    <row r="3" spans="1:58" ht="15.75" customHeight="1">
      <c r="A3" s="253" t="s">
        <v>144</v>
      </c>
      <c r="B3" s="253"/>
      <c r="C3" s="253"/>
      <c r="D3" s="25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207" t="s">
        <v>161</v>
      </c>
      <c r="AV3" s="207"/>
      <c r="AW3" s="207"/>
      <c r="AX3" s="207"/>
      <c r="AY3" s="207" t="s">
        <v>114</v>
      </c>
      <c r="AZ3" s="207"/>
      <c r="BA3" s="87"/>
      <c r="BB3" s="87"/>
      <c r="BC3" s="207" t="s">
        <v>114</v>
      </c>
      <c r="BD3" s="207"/>
      <c r="BE3" s="207"/>
      <c r="BF3" s="207"/>
    </row>
    <row r="4" spans="1:57" ht="18.75" customHeight="1">
      <c r="A4" s="253" t="s">
        <v>217</v>
      </c>
      <c r="B4" s="253"/>
      <c r="C4" s="253"/>
      <c r="D4" s="25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</row>
    <row r="5" spans="1:57" ht="12" customHeight="1">
      <c r="A5" s="88"/>
      <c r="B5" s="88"/>
      <c r="C5" s="136"/>
      <c r="D5" s="136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</row>
    <row r="6" spans="1:58" ht="18.75">
      <c r="A6" s="217" t="s">
        <v>113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</row>
    <row r="7" spans="1:58" ht="18.75">
      <c r="A7" s="217" t="s">
        <v>204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</row>
    <row r="8" spans="1:58" ht="16.5" thickBot="1">
      <c r="A8" s="2"/>
      <c r="B8" s="1"/>
      <c r="C8" s="60"/>
      <c r="D8" s="6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4"/>
      <c r="AV8" s="216" t="s">
        <v>115</v>
      </c>
      <c r="AW8" s="216"/>
      <c r="AX8" s="216"/>
      <c r="AY8" s="4"/>
      <c r="AZ8" s="56" t="s">
        <v>115</v>
      </c>
      <c r="BA8" s="56"/>
      <c r="BB8" s="56"/>
      <c r="BC8" s="4"/>
      <c r="BD8" s="216" t="s">
        <v>115</v>
      </c>
      <c r="BE8" s="216"/>
      <c r="BF8" s="216"/>
    </row>
    <row r="9" spans="1:58" ht="26.25" thickTop="1">
      <c r="A9" s="91" t="s">
        <v>112</v>
      </c>
      <c r="B9" s="92" t="s">
        <v>7</v>
      </c>
      <c r="C9" s="93" t="s">
        <v>1</v>
      </c>
      <c r="D9" s="93" t="s">
        <v>2</v>
      </c>
      <c r="E9" s="220" t="s">
        <v>119</v>
      </c>
      <c r="F9" s="227"/>
      <c r="G9" s="221"/>
      <c r="H9" s="220" t="s">
        <v>120</v>
      </c>
      <c r="I9" s="227"/>
      <c r="J9" s="221"/>
      <c r="K9" s="228" t="s">
        <v>122</v>
      </c>
      <c r="L9" s="229"/>
      <c r="M9" s="230"/>
      <c r="N9" s="220" t="s">
        <v>123</v>
      </c>
      <c r="O9" s="227"/>
      <c r="P9" s="221"/>
      <c r="Q9" s="220" t="s">
        <v>124</v>
      </c>
      <c r="R9" s="227"/>
      <c r="S9" s="221"/>
      <c r="T9" s="220" t="s">
        <v>125</v>
      </c>
      <c r="U9" s="227"/>
      <c r="V9" s="221"/>
      <c r="W9" s="220" t="s">
        <v>126</v>
      </c>
      <c r="X9" s="227"/>
      <c r="Y9" s="221"/>
      <c r="Z9" s="228" t="s">
        <v>127</v>
      </c>
      <c r="AA9" s="229"/>
      <c r="AB9" s="230"/>
      <c r="AC9" s="228" t="s">
        <v>128</v>
      </c>
      <c r="AD9" s="229"/>
      <c r="AE9" s="230"/>
      <c r="AF9" s="220" t="s">
        <v>129</v>
      </c>
      <c r="AG9" s="227"/>
      <c r="AH9" s="221"/>
      <c r="AI9" s="220" t="s">
        <v>130</v>
      </c>
      <c r="AJ9" s="227"/>
      <c r="AK9" s="221"/>
      <c r="AL9" s="228" t="s">
        <v>131</v>
      </c>
      <c r="AM9" s="229"/>
      <c r="AN9" s="230"/>
      <c r="AO9" s="220" t="s">
        <v>132</v>
      </c>
      <c r="AP9" s="227"/>
      <c r="AQ9" s="221"/>
      <c r="AR9" s="220" t="s">
        <v>133</v>
      </c>
      <c r="AS9" s="227"/>
      <c r="AT9" s="221"/>
      <c r="AU9" s="92" t="s">
        <v>163</v>
      </c>
      <c r="AV9" s="92" t="s">
        <v>164</v>
      </c>
      <c r="AW9" s="92" t="s">
        <v>155</v>
      </c>
      <c r="AX9" s="94" t="s">
        <v>148</v>
      </c>
      <c r="AY9" s="182" t="s">
        <v>146</v>
      </c>
      <c r="AZ9" s="92" t="s">
        <v>147</v>
      </c>
      <c r="BA9" s="123" t="s">
        <v>155</v>
      </c>
      <c r="BB9" s="94" t="s">
        <v>148</v>
      </c>
      <c r="BC9" s="113" t="s">
        <v>146</v>
      </c>
      <c r="BD9" s="92" t="s">
        <v>147</v>
      </c>
      <c r="BE9" s="123" t="s">
        <v>155</v>
      </c>
      <c r="BF9" s="94" t="s">
        <v>148</v>
      </c>
    </row>
    <row r="10" spans="1:58" ht="15.75">
      <c r="A10" s="95">
        <v>1</v>
      </c>
      <c r="B10" s="9">
        <v>2</v>
      </c>
      <c r="C10" s="9">
        <v>3</v>
      </c>
      <c r="D10" s="9">
        <v>4</v>
      </c>
      <c r="E10" s="9" t="s">
        <v>146</v>
      </c>
      <c r="F10" s="9" t="s">
        <v>147</v>
      </c>
      <c r="G10" s="9" t="s">
        <v>155</v>
      </c>
      <c r="H10" s="9" t="s">
        <v>146</v>
      </c>
      <c r="I10" s="9" t="s">
        <v>147</v>
      </c>
      <c r="J10" s="9" t="s">
        <v>155</v>
      </c>
      <c r="K10" s="9" t="s">
        <v>146</v>
      </c>
      <c r="L10" s="9" t="s">
        <v>147</v>
      </c>
      <c r="M10" s="9" t="s">
        <v>155</v>
      </c>
      <c r="N10" s="9" t="s">
        <v>146</v>
      </c>
      <c r="O10" s="9" t="s">
        <v>147</v>
      </c>
      <c r="P10" s="9" t="s">
        <v>155</v>
      </c>
      <c r="Q10" s="9" t="s">
        <v>146</v>
      </c>
      <c r="R10" s="9" t="s">
        <v>147</v>
      </c>
      <c r="S10" s="9" t="s">
        <v>155</v>
      </c>
      <c r="T10" s="9" t="s">
        <v>146</v>
      </c>
      <c r="U10" s="9" t="s">
        <v>147</v>
      </c>
      <c r="V10" s="9" t="s">
        <v>155</v>
      </c>
      <c r="W10" s="9" t="s">
        <v>146</v>
      </c>
      <c r="X10" s="9" t="s">
        <v>147</v>
      </c>
      <c r="Y10" s="9" t="s">
        <v>155</v>
      </c>
      <c r="Z10" s="9" t="s">
        <v>146</v>
      </c>
      <c r="AA10" s="9" t="s">
        <v>147</v>
      </c>
      <c r="AB10" s="9" t="s">
        <v>155</v>
      </c>
      <c r="AC10" s="9" t="s">
        <v>146</v>
      </c>
      <c r="AD10" s="9" t="s">
        <v>147</v>
      </c>
      <c r="AE10" s="9" t="s">
        <v>155</v>
      </c>
      <c r="AF10" s="9" t="s">
        <v>146</v>
      </c>
      <c r="AG10" s="9" t="s">
        <v>147</v>
      </c>
      <c r="AH10" s="9" t="s">
        <v>155</v>
      </c>
      <c r="AI10" s="9" t="s">
        <v>146</v>
      </c>
      <c r="AJ10" s="9" t="s">
        <v>147</v>
      </c>
      <c r="AK10" s="9" t="s">
        <v>155</v>
      </c>
      <c r="AL10" s="9" t="s">
        <v>146</v>
      </c>
      <c r="AM10" s="9" t="s">
        <v>147</v>
      </c>
      <c r="AN10" s="9" t="s">
        <v>155</v>
      </c>
      <c r="AO10" s="9" t="s">
        <v>146</v>
      </c>
      <c r="AP10" s="9" t="s">
        <v>147</v>
      </c>
      <c r="AQ10" s="9" t="s">
        <v>155</v>
      </c>
      <c r="AR10" s="9" t="s">
        <v>146</v>
      </c>
      <c r="AS10" s="9" t="s">
        <v>147</v>
      </c>
      <c r="AT10" s="9" t="s">
        <v>155</v>
      </c>
      <c r="AU10" s="9">
        <v>5</v>
      </c>
      <c r="AV10" s="9">
        <v>6</v>
      </c>
      <c r="AW10" s="9"/>
      <c r="AX10" s="111">
        <v>7</v>
      </c>
      <c r="AY10" s="183">
        <v>5</v>
      </c>
      <c r="AZ10" s="57">
        <v>6</v>
      </c>
      <c r="BA10" s="125"/>
      <c r="BB10" s="111">
        <v>7</v>
      </c>
      <c r="BC10" s="120">
        <v>5</v>
      </c>
      <c r="BD10" s="67">
        <v>6</v>
      </c>
      <c r="BE10" s="128"/>
      <c r="BF10" s="111">
        <v>7</v>
      </c>
    </row>
    <row r="11" spans="1:61" ht="33" customHeight="1">
      <c r="A11" s="134">
        <v>1</v>
      </c>
      <c r="B11" s="143" t="s">
        <v>167</v>
      </c>
      <c r="C11" s="138" t="s">
        <v>92</v>
      </c>
      <c r="D11" s="6">
        <v>25</v>
      </c>
      <c r="E11" s="51">
        <v>2266970381</v>
      </c>
      <c r="F11" s="51">
        <v>3471619585</v>
      </c>
      <c r="G11" s="51">
        <v>3716751435</v>
      </c>
      <c r="H11" s="51">
        <v>1952895883</v>
      </c>
      <c r="I11" s="51">
        <v>1916320378</v>
      </c>
      <c r="J11" s="51">
        <v>2458548563</v>
      </c>
      <c r="K11" s="51">
        <v>4090920832</v>
      </c>
      <c r="L11" s="51">
        <v>4091784959</v>
      </c>
      <c r="M11" s="51">
        <v>3982075317</v>
      </c>
      <c r="N11" s="51">
        <v>2265302746</v>
      </c>
      <c r="O11" s="51">
        <v>2754479761</v>
      </c>
      <c r="P11" s="51">
        <v>3142669169</v>
      </c>
      <c r="Q11" s="51">
        <v>1475419358</v>
      </c>
      <c r="R11" s="51">
        <v>1793102840</v>
      </c>
      <c r="S11" s="51">
        <v>1929990511</v>
      </c>
      <c r="T11" s="51">
        <v>3393161428</v>
      </c>
      <c r="U11" s="51">
        <v>3801576246</v>
      </c>
      <c r="V11" s="51">
        <v>4276293041</v>
      </c>
      <c r="W11" s="51">
        <v>2399494778</v>
      </c>
      <c r="X11" s="51">
        <f>5235905509-2399494778</f>
        <v>2836410731</v>
      </c>
      <c r="Y11" s="51">
        <v>3235570152</v>
      </c>
      <c r="Z11" s="63">
        <v>2298207920</v>
      </c>
      <c r="AA11" s="63">
        <v>2196511844</v>
      </c>
      <c r="AB11" s="63">
        <v>2790247451</v>
      </c>
      <c r="AC11" s="63">
        <v>2457519901</v>
      </c>
      <c r="AD11" s="63">
        <v>2714798959</v>
      </c>
      <c r="AE11" s="63">
        <v>3420786730</v>
      </c>
      <c r="AF11" s="63">
        <v>2491857893</v>
      </c>
      <c r="AG11" s="63">
        <v>3183753459</v>
      </c>
      <c r="AH11" s="63">
        <v>3931593348</v>
      </c>
      <c r="AI11" s="63">
        <v>1952950371</v>
      </c>
      <c r="AJ11" s="63">
        <v>2398520412</v>
      </c>
      <c r="AK11" s="63">
        <v>2302938523</v>
      </c>
      <c r="AL11" s="63">
        <v>2429445904</v>
      </c>
      <c r="AM11" s="63">
        <v>2578038143</v>
      </c>
      <c r="AN11" s="63">
        <v>2804233461</v>
      </c>
      <c r="AO11" s="63">
        <v>2057843342</v>
      </c>
      <c r="AP11" s="63">
        <v>1839821895</v>
      </c>
      <c r="AQ11" s="63">
        <v>2157288810</v>
      </c>
      <c r="AR11" s="63">
        <v>957726085</v>
      </c>
      <c r="AS11" s="63">
        <v>1271164981</v>
      </c>
      <c r="AT11" s="63">
        <v>1201040534</v>
      </c>
      <c r="AU11" s="63">
        <v>197047008581</v>
      </c>
      <c r="AV11" s="63">
        <v>186242817147</v>
      </c>
      <c r="AW11" s="63"/>
      <c r="AX11" s="98">
        <f>AU11+AV11</f>
        <v>383289825728</v>
      </c>
      <c r="AY11" s="184">
        <v>67237167654</v>
      </c>
      <c r="AZ11" s="63">
        <v>81118371600</v>
      </c>
      <c r="BA11" s="126">
        <v>83939264220</v>
      </c>
      <c r="BB11" s="98">
        <f>AY11+AZ11+BA11</f>
        <v>232294803474</v>
      </c>
      <c r="BC11" s="115">
        <f aca="true" t="shared" si="0" ref="BC11:BE12">AU11+AY11</f>
        <v>264284176235</v>
      </c>
      <c r="BD11" s="63">
        <f t="shared" si="0"/>
        <v>267361188747</v>
      </c>
      <c r="BE11" s="126">
        <f t="shared" si="0"/>
        <v>83939264220</v>
      </c>
      <c r="BF11" s="98">
        <f>BC11+BD11+BE11</f>
        <v>615584629202</v>
      </c>
      <c r="BH11" s="179"/>
      <c r="BI11" s="180"/>
    </row>
    <row r="12" spans="1:61" ht="26.25" customHeight="1">
      <c r="A12" s="99">
        <f aca="true" t="shared" si="1" ref="A12:A29">A11+1</f>
        <v>2</v>
      </c>
      <c r="B12" s="142" t="s">
        <v>168</v>
      </c>
      <c r="C12" s="139" t="s">
        <v>93</v>
      </c>
      <c r="D12" s="7"/>
      <c r="E12" s="71">
        <v>0</v>
      </c>
      <c r="F12" s="71">
        <v>6930000</v>
      </c>
      <c r="G12" s="71"/>
      <c r="H12" s="52"/>
      <c r="I12" s="52"/>
      <c r="J12" s="52"/>
      <c r="K12" s="52"/>
      <c r="L12" s="52">
        <v>0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>
        <v>279751</v>
      </c>
      <c r="Y12" s="52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>
        <v>0</v>
      </c>
      <c r="AN12" s="55"/>
      <c r="AO12" s="55">
        <v>4326969</v>
      </c>
      <c r="AP12" s="55">
        <v>2098554</v>
      </c>
      <c r="AQ12" s="55">
        <v>670345</v>
      </c>
      <c r="AR12" s="55"/>
      <c r="AS12" s="55"/>
      <c r="AT12" s="55"/>
      <c r="AU12" s="63">
        <v>713820483</v>
      </c>
      <c r="AV12" s="63">
        <v>722762156</v>
      </c>
      <c r="AW12" s="63"/>
      <c r="AX12" s="98">
        <f>AU12+AV12</f>
        <v>1436582639</v>
      </c>
      <c r="AY12" s="185">
        <v>172839496</v>
      </c>
      <c r="AZ12" s="55">
        <v>522491270</v>
      </c>
      <c r="BA12" s="126">
        <v>442914432</v>
      </c>
      <c r="BB12" s="98">
        <f>AY12+AZ12+BA12</f>
        <v>1138245198</v>
      </c>
      <c r="BC12" s="115">
        <f t="shared" si="0"/>
        <v>886659979</v>
      </c>
      <c r="BD12" s="63">
        <f t="shared" si="0"/>
        <v>1245253426</v>
      </c>
      <c r="BE12" s="126">
        <f t="shared" si="0"/>
        <v>442914432</v>
      </c>
      <c r="BF12" s="98">
        <f>BC12+BD12+BE12</f>
        <v>2574827837</v>
      </c>
      <c r="BH12" s="179"/>
      <c r="BI12" s="180"/>
    </row>
    <row r="13" spans="1:61" ht="30" customHeight="1">
      <c r="A13" s="99">
        <f t="shared" si="1"/>
        <v>3</v>
      </c>
      <c r="B13" s="142" t="s">
        <v>169</v>
      </c>
      <c r="C13" s="9">
        <v>10</v>
      </c>
      <c r="D13" s="7"/>
      <c r="E13" s="51">
        <f>E11-E12</f>
        <v>2266970381</v>
      </c>
      <c r="F13" s="51">
        <f aca="true" t="shared" si="2" ref="F13:AX13">F11-F12</f>
        <v>3464689585</v>
      </c>
      <c r="G13" s="51">
        <f t="shared" si="2"/>
        <v>3716751435</v>
      </c>
      <c r="H13" s="51">
        <f t="shared" si="2"/>
        <v>1952895883</v>
      </c>
      <c r="I13" s="51">
        <f t="shared" si="2"/>
        <v>1916320378</v>
      </c>
      <c r="J13" s="51">
        <f t="shared" si="2"/>
        <v>2458548563</v>
      </c>
      <c r="K13" s="51">
        <f t="shared" si="2"/>
        <v>4090920832</v>
      </c>
      <c r="L13" s="51">
        <f t="shared" si="2"/>
        <v>4091784959</v>
      </c>
      <c r="M13" s="51">
        <f t="shared" si="2"/>
        <v>3982075317</v>
      </c>
      <c r="N13" s="51">
        <f t="shared" si="2"/>
        <v>2265302746</v>
      </c>
      <c r="O13" s="51">
        <f t="shared" si="2"/>
        <v>2754479761</v>
      </c>
      <c r="P13" s="51">
        <f t="shared" si="2"/>
        <v>3142669169</v>
      </c>
      <c r="Q13" s="51">
        <f t="shared" si="2"/>
        <v>1475419358</v>
      </c>
      <c r="R13" s="51">
        <f t="shared" si="2"/>
        <v>1793102840</v>
      </c>
      <c r="S13" s="51">
        <f t="shared" si="2"/>
        <v>1929990511</v>
      </c>
      <c r="T13" s="51">
        <f t="shared" si="2"/>
        <v>3393161428</v>
      </c>
      <c r="U13" s="51">
        <f t="shared" si="2"/>
        <v>3801576246</v>
      </c>
      <c r="V13" s="51">
        <f t="shared" si="2"/>
        <v>4276293041</v>
      </c>
      <c r="W13" s="51">
        <f t="shared" si="2"/>
        <v>2399494778</v>
      </c>
      <c r="X13" s="51">
        <f t="shared" si="2"/>
        <v>2836130980</v>
      </c>
      <c r="Y13" s="51">
        <f t="shared" si="2"/>
        <v>3235570152</v>
      </c>
      <c r="Z13" s="51">
        <f t="shared" si="2"/>
        <v>2298207920</v>
      </c>
      <c r="AA13" s="51">
        <f t="shared" si="2"/>
        <v>2196511844</v>
      </c>
      <c r="AB13" s="51">
        <f t="shared" si="2"/>
        <v>2790247451</v>
      </c>
      <c r="AC13" s="51">
        <f t="shared" si="2"/>
        <v>2457519901</v>
      </c>
      <c r="AD13" s="51">
        <f t="shared" si="2"/>
        <v>2714798959</v>
      </c>
      <c r="AE13" s="51">
        <f t="shared" si="2"/>
        <v>3420786730</v>
      </c>
      <c r="AF13" s="51">
        <f t="shared" si="2"/>
        <v>2491857893</v>
      </c>
      <c r="AG13" s="51">
        <f t="shared" si="2"/>
        <v>3183753459</v>
      </c>
      <c r="AH13" s="51">
        <f t="shared" si="2"/>
        <v>3931593348</v>
      </c>
      <c r="AI13" s="51">
        <f t="shared" si="2"/>
        <v>1952950371</v>
      </c>
      <c r="AJ13" s="51">
        <f t="shared" si="2"/>
        <v>2398520412</v>
      </c>
      <c r="AK13" s="51">
        <f t="shared" si="2"/>
        <v>2302938523</v>
      </c>
      <c r="AL13" s="51">
        <f t="shared" si="2"/>
        <v>2429445904</v>
      </c>
      <c r="AM13" s="51">
        <f t="shared" si="2"/>
        <v>2578038143</v>
      </c>
      <c r="AN13" s="51">
        <f t="shared" si="2"/>
        <v>2804233461</v>
      </c>
      <c r="AO13" s="51">
        <f t="shared" si="2"/>
        <v>2053516373</v>
      </c>
      <c r="AP13" s="51">
        <f t="shared" si="2"/>
        <v>1837723341</v>
      </c>
      <c r="AQ13" s="51">
        <f t="shared" si="2"/>
        <v>2156618465</v>
      </c>
      <c r="AR13" s="51">
        <f t="shared" si="2"/>
        <v>957726085</v>
      </c>
      <c r="AS13" s="51">
        <f t="shared" si="2"/>
        <v>1271164981</v>
      </c>
      <c r="AT13" s="51">
        <f t="shared" si="2"/>
        <v>1201040534</v>
      </c>
      <c r="AU13" s="51">
        <f>AU11-AU12</f>
        <v>196333188098</v>
      </c>
      <c r="AV13" s="51">
        <f>AV11-AV12</f>
        <v>185520054991</v>
      </c>
      <c r="AW13" s="51">
        <f>AW11-AW12</f>
        <v>0</v>
      </c>
      <c r="AX13" s="100">
        <f t="shared" si="2"/>
        <v>381853243089</v>
      </c>
      <c r="AY13" s="186">
        <f aca="true" t="shared" si="3" ref="AY13:BF13">AY11-AY12</f>
        <v>67064328158</v>
      </c>
      <c r="AZ13" s="100">
        <f t="shared" si="3"/>
        <v>80595880330</v>
      </c>
      <c r="BA13" s="100">
        <f t="shared" si="3"/>
        <v>83496349788</v>
      </c>
      <c r="BB13" s="100">
        <f t="shared" si="3"/>
        <v>231156558276</v>
      </c>
      <c r="BC13" s="100">
        <f t="shared" si="3"/>
        <v>263397516256</v>
      </c>
      <c r="BD13" s="100">
        <f t="shared" si="3"/>
        <v>266115935321</v>
      </c>
      <c r="BE13" s="100">
        <f t="shared" si="3"/>
        <v>83496349788</v>
      </c>
      <c r="BF13" s="100">
        <f t="shared" si="3"/>
        <v>613009801365</v>
      </c>
      <c r="BH13" s="179"/>
      <c r="BI13" s="180"/>
    </row>
    <row r="14" spans="1:61" ht="24" customHeight="1">
      <c r="A14" s="99">
        <f t="shared" si="1"/>
        <v>4</v>
      </c>
      <c r="B14" s="143" t="s">
        <v>170</v>
      </c>
      <c r="C14" s="140">
        <v>11</v>
      </c>
      <c r="D14" s="7">
        <v>27</v>
      </c>
      <c r="E14" s="51">
        <v>2053479438</v>
      </c>
      <c r="F14" s="51">
        <v>3115787020</v>
      </c>
      <c r="G14" s="51">
        <v>3368262676</v>
      </c>
      <c r="H14" s="51">
        <v>1801266799</v>
      </c>
      <c r="I14" s="51">
        <v>1750717273</v>
      </c>
      <c r="J14" s="51">
        <v>2264038115</v>
      </c>
      <c r="K14" s="52">
        <v>3714635255</v>
      </c>
      <c r="L14" s="52">
        <v>3664469532</v>
      </c>
      <c r="M14" s="52">
        <v>3627015319</v>
      </c>
      <c r="N14" s="52">
        <v>2014140426</v>
      </c>
      <c r="O14" s="52">
        <v>2468290423</v>
      </c>
      <c r="P14" s="52">
        <v>2822994713</v>
      </c>
      <c r="Q14" s="52">
        <v>1322146012</v>
      </c>
      <c r="R14" s="52">
        <v>1624423636</v>
      </c>
      <c r="S14" s="52">
        <v>1751995981</v>
      </c>
      <c r="T14" s="72">
        <v>3035137663</v>
      </c>
      <c r="U14" s="72">
        <v>3442347643</v>
      </c>
      <c r="V14" s="72">
        <v>3861123856</v>
      </c>
      <c r="W14" s="52">
        <v>2142072608</v>
      </c>
      <c r="X14" s="52">
        <f>4685891980-2142072608</f>
        <v>2543819372</v>
      </c>
      <c r="Y14" s="52">
        <v>2903602616</v>
      </c>
      <c r="Z14" s="63">
        <v>2091967427</v>
      </c>
      <c r="AA14" s="63">
        <v>1993573710</v>
      </c>
      <c r="AB14" s="63">
        <v>2504594485</v>
      </c>
      <c r="AC14" s="55">
        <v>2207111230</v>
      </c>
      <c r="AD14" s="55">
        <v>2445464787</v>
      </c>
      <c r="AE14" s="55">
        <v>3069165365</v>
      </c>
      <c r="AF14" s="55">
        <v>2297871103</v>
      </c>
      <c r="AG14" s="55">
        <v>2929307285</v>
      </c>
      <c r="AH14" s="55">
        <v>3641182530</v>
      </c>
      <c r="AI14" s="55">
        <v>1750376522</v>
      </c>
      <c r="AJ14" s="132">
        <v>2168526141</v>
      </c>
      <c r="AK14" s="55">
        <v>2070684531</v>
      </c>
      <c r="AL14" s="55">
        <v>2133052149</v>
      </c>
      <c r="AM14" s="55">
        <v>2223669879</v>
      </c>
      <c r="AN14" s="55">
        <v>2415817000</v>
      </c>
      <c r="AO14" s="55">
        <v>1887612639</v>
      </c>
      <c r="AP14" s="55">
        <v>1538484788</v>
      </c>
      <c r="AQ14" s="55">
        <v>1933410730</v>
      </c>
      <c r="AR14" s="55">
        <v>905561706</v>
      </c>
      <c r="AS14" s="55">
        <v>1203370686</v>
      </c>
      <c r="AT14" s="55">
        <v>1120606086</v>
      </c>
      <c r="AU14" s="63">
        <v>173198469201</v>
      </c>
      <c r="AV14" s="63">
        <v>165939686620</v>
      </c>
      <c r="AW14" s="63"/>
      <c r="AX14" s="98">
        <f>AU14+AV14</f>
        <v>339138155821</v>
      </c>
      <c r="AY14" s="184">
        <v>57087245033</v>
      </c>
      <c r="AZ14" s="63">
        <v>69347660367</v>
      </c>
      <c r="BA14" s="126">
        <v>72202476599</v>
      </c>
      <c r="BB14" s="98">
        <f>AY14+AZ14+BA14</f>
        <v>198637381999</v>
      </c>
      <c r="BC14" s="115">
        <f>AU14+AY14</f>
        <v>230285714234</v>
      </c>
      <c r="BD14" s="63">
        <f>AV14+AZ14</f>
        <v>235287346987</v>
      </c>
      <c r="BE14" s="126">
        <f>AW14+BA14</f>
        <v>72202476599</v>
      </c>
      <c r="BF14" s="98">
        <f>BC14+BD14+BE14</f>
        <v>537775537820</v>
      </c>
      <c r="BG14" s="70"/>
      <c r="BH14" s="179"/>
      <c r="BI14" s="180"/>
    </row>
    <row r="15" spans="1:61" ht="34.5" customHeight="1">
      <c r="A15" s="99">
        <f t="shared" si="1"/>
        <v>5</v>
      </c>
      <c r="B15" s="143" t="s">
        <v>171</v>
      </c>
      <c r="C15" s="9">
        <v>20</v>
      </c>
      <c r="D15" s="7"/>
      <c r="E15" s="51">
        <f aca="true" t="shared" si="4" ref="E15:AH15">E13-E14</f>
        <v>213490943</v>
      </c>
      <c r="F15" s="51">
        <f t="shared" si="4"/>
        <v>348902565</v>
      </c>
      <c r="G15" s="51">
        <f t="shared" si="4"/>
        <v>348488759</v>
      </c>
      <c r="H15" s="51">
        <f t="shared" si="4"/>
        <v>151629084</v>
      </c>
      <c r="I15" s="51">
        <f t="shared" si="4"/>
        <v>165603105</v>
      </c>
      <c r="J15" s="51">
        <f t="shared" si="4"/>
        <v>194510448</v>
      </c>
      <c r="K15" s="51">
        <f t="shared" si="4"/>
        <v>376285577</v>
      </c>
      <c r="L15" s="51">
        <f t="shared" si="4"/>
        <v>427315427</v>
      </c>
      <c r="M15" s="51">
        <f t="shared" si="4"/>
        <v>355059998</v>
      </c>
      <c r="N15" s="51">
        <f t="shared" si="4"/>
        <v>251162320</v>
      </c>
      <c r="O15" s="51">
        <f t="shared" si="4"/>
        <v>286189338</v>
      </c>
      <c r="P15" s="51">
        <f t="shared" si="4"/>
        <v>319674456</v>
      </c>
      <c r="Q15" s="51">
        <f t="shared" si="4"/>
        <v>153273346</v>
      </c>
      <c r="R15" s="51">
        <f t="shared" si="4"/>
        <v>168679204</v>
      </c>
      <c r="S15" s="51">
        <f t="shared" si="4"/>
        <v>177994530</v>
      </c>
      <c r="T15" s="71">
        <f t="shared" si="4"/>
        <v>358023765</v>
      </c>
      <c r="U15" s="51">
        <f t="shared" si="4"/>
        <v>359228603</v>
      </c>
      <c r="V15" s="51">
        <f t="shared" si="4"/>
        <v>415169185</v>
      </c>
      <c r="W15" s="51">
        <f t="shared" si="4"/>
        <v>257422170</v>
      </c>
      <c r="X15" s="51">
        <f t="shared" si="4"/>
        <v>292311608</v>
      </c>
      <c r="Y15" s="51">
        <f t="shared" si="4"/>
        <v>331967536</v>
      </c>
      <c r="Z15" s="51">
        <f t="shared" si="4"/>
        <v>206240493</v>
      </c>
      <c r="AA15" s="51">
        <f t="shared" si="4"/>
        <v>202938134</v>
      </c>
      <c r="AB15" s="51">
        <f t="shared" si="4"/>
        <v>285652966</v>
      </c>
      <c r="AC15" s="51">
        <f t="shared" si="4"/>
        <v>250408671</v>
      </c>
      <c r="AD15" s="51">
        <f t="shared" si="4"/>
        <v>269334172</v>
      </c>
      <c r="AE15" s="51">
        <f t="shared" si="4"/>
        <v>351621365</v>
      </c>
      <c r="AF15" s="51">
        <f t="shared" si="4"/>
        <v>193986790</v>
      </c>
      <c r="AG15" s="51">
        <f t="shared" si="4"/>
        <v>254446174</v>
      </c>
      <c r="AH15" s="51">
        <f t="shared" si="4"/>
        <v>290410818</v>
      </c>
      <c r="AI15" s="51">
        <f>AI13-AI14</f>
        <v>202573849</v>
      </c>
      <c r="AJ15" s="51">
        <f>AJ13-AJ14</f>
        <v>229994271</v>
      </c>
      <c r="AK15" s="51">
        <f>AK13-AK14</f>
        <v>232253992</v>
      </c>
      <c r="AL15" s="51">
        <f aca="true" t="shared" si="5" ref="AL15:AX15">AL13-AL14</f>
        <v>296393755</v>
      </c>
      <c r="AM15" s="51">
        <f t="shared" si="5"/>
        <v>354368264</v>
      </c>
      <c r="AN15" s="51">
        <f t="shared" si="5"/>
        <v>388416461</v>
      </c>
      <c r="AO15" s="51">
        <f t="shared" si="5"/>
        <v>165903734</v>
      </c>
      <c r="AP15" s="51">
        <f t="shared" si="5"/>
        <v>299238553</v>
      </c>
      <c r="AQ15" s="51">
        <f t="shared" si="5"/>
        <v>223207735</v>
      </c>
      <c r="AR15" s="51">
        <f t="shared" si="5"/>
        <v>52164379</v>
      </c>
      <c r="AS15" s="51">
        <f t="shared" si="5"/>
        <v>67794295</v>
      </c>
      <c r="AT15" s="51">
        <f t="shared" si="5"/>
        <v>80434448</v>
      </c>
      <c r="AU15" s="51">
        <f>AU13-AU14</f>
        <v>23134718897</v>
      </c>
      <c r="AV15" s="51">
        <f>AV13-AV14</f>
        <v>19580368371</v>
      </c>
      <c r="AW15" s="51">
        <f>AW13-AW14</f>
        <v>0</v>
      </c>
      <c r="AX15" s="100">
        <f t="shared" si="5"/>
        <v>42715087268</v>
      </c>
      <c r="AY15" s="187">
        <f aca="true" t="shared" si="6" ref="AY15:BF15">AY13-AY14</f>
        <v>9977083125</v>
      </c>
      <c r="AZ15" s="51">
        <f t="shared" si="6"/>
        <v>11248219963</v>
      </c>
      <c r="BA15" s="51">
        <f t="shared" si="6"/>
        <v>11293873189</v>
      </c>
      <c r="BB15" s="100">
        <f t="shared" si="6"/>
        <v>32519176277</v>
      </c>
      <c r="BC15" s="117">
        <f t="shared" si="6"/>
        <v>33111802022</v>
      </c>
      <c r="BD15" s="51">
        <f t="shared" si="6"/>
        <v>30828588334</v>
      </c>
      <c r="BE15" s="51">
        <f t="shared" si="6"/>
        <v>11293873189</v>
      </c>
      <c r="BF15" s="100">
        <f t="shared" si="6"/>
        <v>75234263545</v>
      </c>
      <c r="BH15" s="179"/>
      <c r="BI15" s="180"/>
    </row>
    <row r="16" spans="1:61" ht="31.5" customHeight="1">
      <c r="A16" s="99">
        <f>A15+1</f>
        <v>6</v>
      </c>
      <c r="B16" s="142" t="s">
        <v>172</v>
      </c>
      <c r="C16" s="140">
        <v>21</v>
      </c>
      <c r="D16" s="7">
        <v>26</v>
      </c>
      <c r="E16" s="51">
        <v>3599900</v>
      </c>
      <c r="F16" s="51">
        <v>2213400</v>
      </c>
      <c r="G16" s="51">
        <v>2685600</v>
      </c>
      <c r="H16" s="52">
        <v>674911</v>
      </c>
      <c r="I16" s="52">
        <v>1439855</v>
      </c>
      <c r="J16" s="52">
        <v>966352</v>
      </c>
      <c r="K16" s="52">
        <v>1478600</v>
      </c>
      <c r="L16" s="52">
        <v>2844325</v>
      </c>
      <c r="M16" s="52">
        <v>0</v>
      </c>
      <c r="N16" s="52">
        <v>268900</v>
      </c>
      <c r="O16" s="52">
        <v>355500</v>
      </c>
      <c r="P16" s="52">
        <v>1510600</v>
      </c>
      <c r="Q16" s="52"/>
      <c r="R16" s="52"/>
      <c r="S16" s="52"/>
      <c r="T16" s="52"/>
      <c r="U16" s="52"/>
      <c r="V16" s="52"/>
      <c r="W16" s="52">
        <v>2347500</v>
      </c>
      <c r="X16" s="52">
        <f>5696600-2347500</f>
        <v>3349100</v>
      </c>
      <c r="Y16" s="52">
        <v>2067100</v>
      </c>
      <c r="Z16" s="63"/>
      <c r="AA16" s="63">
        <v>923100</v>
      </c>
      <c r="AB16" s="63">
        <v>2064743</v>
      </c>
      <c r="AC16" s="55">
        <v>957700</v>
      </c>
      <c r="AD16" s="55">
        <v>1208000</v>
      </c>
      <c r="AE16" s="55">
        <v>1484300</v>
      </c>
      <c r="AF16" s="55"/>
      <c r="AG16" s="55">
        <v>764800</v>
      </c>
      <c r="AH16" s="55"/>
      <c r="AI16" s="55"/>
      <c r="AJ16" s="55">
        <v>0</v>
      </c>
      <c r="AK16" s="55"/>
      <c r="AL16" s="55"/>
      <c r="AM16" s="55"/>
      <c r="AN16" s="55"/>
      <c r="AO16" s="55"/>
      <c r="AP16" s="55"/>
      <c r="AQ16" s="55"/>
      <c r="AR16" s="55">
        <v>298348</v>
      </c>
      <c r="AS16" s="55">
        <v>404581</v>
      </c>
      <c r="AT16" s="55">
        <v>548735</v>
      </c>
      <c r="AU16" s="63">
        <v>358506933</v>
      </c>
      <c r="AV16" s="63">
        <v>352903426</v>
      </c>
      <c r="AW16" s="63"/>
      <c r="AX16" s="98">
        <f>AU16+AV16</f>
        <v>711410359</v>
      </c>
      <c r="AY16" s="185">
        <v>235899558</v>
      </c>
      <c r="AZ16" s="55">
        <v>380080258</v>
      </c>
      <c r="BA16" s="127">
        <v>322293542</v>
      </c>
      <c r="BB16" s="121">
        <f>AY16+AZ16+BA16</f>
        <v>938273358</v>
      </c>
      <c r="BC16" s="115">
        <f aca="true" t="shared" si="7" ref="BC16:BE20">AU16+AY16</f>
        <v>594406491</v>
      </c>
      <c r="BD16" s="63">
        <f t="shared" si="7"/>
        <v>732983684</v>
      </c>
      <c r="BE16" s="126">
        <f>AW16+BA16</f>
        <v>322293542</v>
      </c>
      <c r="BF16" s="98">
        <f>BC16+BD16+BE16</f>
        <v>1649683717</v>
      </c>
      <c r="BH16" s="179"/>
      <c r="BI16" s="180"/>
    </row>
    <row r="17" spans="1:61" s="239" customFormat="1" ht="26.25" customHeight="1">
      <c r="A17" s="145">
        <f t="shared" si="1"/>
        <v>7</v>
      </c>
      <c r="B17" s="146" t="s">
        <v>173</v>
      </c>
      <c r="C17" s="147">
        <v>22</v>
      </c>
      <c r="D17" s="148">
        <v>28</v>
      </c>
      <c r="E17" s="149">
        <f aca="true" t="shared" si="8" ref="E17:AT17">E18</f>
        <v>7095000</v>
      </c>
      <c r="F17" s="149">
        <f t="shared" si="8"/>
        <v>8514000</v>
      </c>
      <c r="G17" s="149">
        <f t="shared" si="8"/>
        <v>5114100</v>
      </c>
      <c r="H17" s="150">
        <f t="shared" si="8"/>
        <v>16170000</v>
      </c>
      <c r="I17" s="150">
        <f t="shared" si="8"/>
        <v>16247000</v>
      </c>
      <c r="J17" s="150">
        <f t="shared" si="8"/>
        <v>16566000</v>
      </c>
      <c r="K17" s="150">
        <f t="shared" si="8"/>
        <v>35383599</v>
      </c>
      <c r="L17" s="150">
        <f t="shared" si="8"/>
        <v>45772490</v>
      </c>
      <c r="M17" s="150">
        <f t="shared" si="8"/>
        <v>34289919</v>
      </c>
      <c r="N17" s="150">
        <f t="shared" si="8"/>
        <v>3536589</v>
      </c>
      <c r="O17" s="150">
        <f t="shared" si="8"/>
        <v>37744593</v>
      </c>
      <c r="P17" s="150">
        <f t="shared" si="8"/>
        <v>41088582</v>
      </c>
      <c r="Q17" s="150">
        <f t="shared" si="8"/>
        <v>2154000</v>
      </c>
      <c r="R17" s="150">
        <f t="shared" si="8"/>
        <v>12851075</v>
      </c>
      <c r="S17" s="150">
        <f t="shared" si="8"/>
        <v>178954</v>
      </c>
      <c r="T17" s="149">
        <f t="shared" si="8"/>
        <v>26010000</v>
      </c>
      <c r="U17" s="149">
        <f t="shared" si="8"/>
        <v>31633400</v>
      </c>
      <c r="V17" s="149">
        <f t="shared" si="8"/>
        <v>24210000</v>
      </c>
      <c r="W17" s="149">
        <f t="shared" si="8"/>
        <v>13540919</v>
      </c>
      <c r="X17" s="151">
        <f t="shared" si="8"/>
        <v>12117449</v>
      </c>
      <c r="Y17" s="151">
        <f t="shared" si="8"/>
        <v>7475311</v>
      </c>
      <c r="Z17" s="151">
        <f t="shared" si="8"/>
        <v>20631519</v>
      </c>
      <c r="AA17" s="151">
        <f t="shared" si="8"/>
        <v>11820700</v>
      </c>
      <c r="AB17" s="151">
        <f t="shared" si="8"/>
        <v>14581400</v>
      </c>
      <c r="AC17" s="151">
        <f t="shared" si="8"/>
        <v>12761000</v>
      </c>
      <c r="AD17" s="151">
        <f t="shared" si="8"/>
        <v>14476000</v>
      </c>
      <c r="AE17" s="151">
        <f t="shared" si="8"/>
        <v>17315760</v>
      </c>
      <c r="AF17" s="151">
        <f t="shared" si="8"/>
        <v>8726000</v>
      </c>
      <c r="AG17" s="151">
        <f t="shared" si="8"/>
        <v>18103420</v>
      </c>
      <c r="AH17" s="151">
        <f t="shared" si="8"/>
        <v>13900000</v>
      </c>
      <c r="AI17" s="151">
        <f t="shared" si="8"/>
        <v>10500000</v>
      </c>
      <c r="AJ17" s="151">
        <f t="shared" si="8"/>
        <v>7700000</v>
      </c>
      <c r="AK17" s="151">
        <f t="shared" si="8"/>
        <v>6300000</v>
      </c>
      <c r="AL17" s="151">
        <f t="shared" si="8"/>
        <v>23106500</v>
      </c>
      <c r="AM17" s="151">
        <f t="shared" si="8"/>
        <v>29704000</v>
      </c>
      <c r="AN17" s="151">
        <f t="shared" si="8"/>
        <v>2038000</v>
      </c>
      <c r="AO17" s="151">
        <f t="shared" si="8"/>
        <v>31271709</v>
      </c>
      <c r="AP17" s="151">
        <f t="shared" si="8"/>
        <v>35517720</v>
      </c>
      <c r="AQ17" s="151">
        <f t="shared" si="8"/>
        <v>49260880</v>
      </c>
      <c r="AR17" s="151">
        <f t="shared" si="8"/>
        <v>1152000</v>
      </c>
      <c r="AS17" s="151">
        <f t="shared" si="8"/>
        <v>2897296</v>
      </c>
      <c r="AT17" s="151">
        <f t="shared" si="8"/>
        <v>1865747</v>
      </c>
      <c r="AU17" s="151">
        <v>1367014124</v>
      </c>
      <c r="AV17" s="151">
        <v>1417352288</v>
      </c>
      <c r="AW17" s="149"/>
      <c r="AX17" s="161">
        <f>AU17+AV17</f>
        <v>2784366412</v>
      </c>
      <c r="AY17" s="235">
        <f>AY18</f>
        <v>1353159787</v>
      </c>
      <c r="AZ17" s="236">
        <f>AZ18</f>
        <v>1544466154</v>
      </c>
      <c r="BA17" s="236">
        <f>BA18</f>
        <v>1560433574</v>
      </c>
      <c r="BB17" s="237">
        <f>BB18</f>
        <v>4458059515</v>
      </c>
      <c r="BC17" s="238">
        <f t="shared" si="7"/>
        <v>2720173911</v>
      </c>
      <c r="BD17" s="233">
        <f t="shared" si="7"/>
        <v>2961818442</v>
      </c>
      <c r="BE17" s="233">
        <f t="shared" si="7"/>
        <v>1560433574</v>
      </c>
      <c r="BF17" s="234">
        <f>BF18</f>
        <v>7242425927</v>
      </c>
      <c r="BH17" s="240"/>
      <c r="BI17" s="241"/>
    </row>
    <row r="18" spans="1:61" s="249" customFormat="1" ht="23.25" customHeight="1">
      <c r="A18" s="152">
        <f t="shared" si="1"/>
        <v>8</v>
      </c>
      <c r="B18" s="153" t="s">
        <v>166</v>
      </c>
      <c r="C18" s="154">
        <v>23</v>
      </c>
      <c r="D18" s="155"/>
      <c r="E18" s="156">
        <v>7095000</v>
      </c>
      <c r="F18" s="156">
        <v>8514000</v>
      </c>
      <c r="G18" s="156">
        <v>5114100</v>
      </c>
      <c r="H18" s="157">
        <v>16170000</v>
      </c>
      <c r="I18" s="157">
        <v>16247000</v>
      </c>
      <c r="J18" s="157">
        <v>16566000</v>
      </c>
      <c r="K18" s="157">
        <v>35383599</v>
      </c>
      <c r="L18" s="157">
        <v>45772490</v>
      </c>
      <c r="M18" s="157">
        <v>34289919</v>
      </c>
      <c r="N18" s="157">
        <v>3536589</v>
      </c>
      <c r="O18" s="157">
        <v>37744593</v>
      </c>
      <c r="P18" s="157">
        <v>41088582</v>
      </c>
      <c r="Q18" s="157">
        <v>2154000</v>
      </c>
      <c r="R18" s="157">
        <v>12851075</v>
      </c>
      <c r="S18" s="157">
        <v>178954</v>
      </c>
      <c r="T18" s="157">
        <v>26010000</v>
      </c>
      <c r="U18" s="157">
        <v>31633400</v>
      </c>
      <c r="V18" s="157">
        <v>24210000</v>
      </c>
      <c r="W18" s="157">
        <v>13540919</v>
      </c>
      <c r="X18" s="157">
        <f>25658368-13540919</f>
        <v>12117449</v>
      </c>
      <c r="Y18" s="157">
        <v>7475311</v>
      </c>
      <c r="Z18" s="158">
        <v>20631519</v>
      </c>
      <c r="AA18" s="158">
        <v>11820700</v>
      </c>
      <c r="AB18" s="158">
        <v>14581400</v>
      </c>
      <c r="AC18" s="158">
        <v>12761000</v>
      </c>
      <c r="AD18" s="158">
        <v>14476000</v>
      </c>
      <c r="AE18" s="158">
        <v>17315760</v>
      </c>
      <c r="AF18" s="158">
        <v>8726000</v>
      </c>
      <c r="AG18" s="158">
        <v>18103420</v>
      </c>
      <c r="AH18" s="158">
        <v>13900000</v>
      </c>
      <c r="AI18" s="158">
        <v>10500000</v>
      </c>
      <c r="AJ18" s="158">
        <v>7700000</v>
      </c>
      <c r="AK18" s="158">
        <v>6300000</v>
      </c>
      <c r="AL18" s="158">
        <v>23106500</v>
      </c>
      <c r="AM18" s="158">
        <v>29704000</v>
      </c>
      <c r="AN18" s="158">
        <v>2038000</v>
      </c>
      <c r="AO18" s="158">
        <v>31271709</v>
      </c>
      <c r="AP18" s="158">
        <v>35517720</v>
      </c>
      <c r="AQ18" s="158">
        <v>49260880</v>
      </c>
      <c r="AR18" s="158">
        <v>1152000</v>
      </c>
      <c r="AS18" s="158">
        <v>2897296</v>
      </c>
      <c r="AT18" s="158">
        <v>1865747</v>
      </c>
      <c r="AU18" s="252">
        <v>1367014124</v>
      </c>
      <c r="AV18" s="252">
        <v>1417352288</v>
      </c>
      <c r="AW18" s="200"/>
      <c r="AX18" s="159">
        <f>AU18+AV18</f>
        <v>2784366412</v>
      </c>
      <c r="AY18" s="244">
        <v>1353159787</v>
      </c>
      <c r="AZ18" s="242">
        <v>1544466154</v>
      </c>
      <c r="BA18" s="245">
        <v>1560433574</v>
      </c>
      <c r="BB18" s="246">
        <f>AY18+AZ18+BA18</f>
        <v>4458059515</v>
      </c>
      <c r="BC18" s="247">
        <f t="shared" si="7"/>
        <v>2720173911</v>
      </c>
      <c r="BD18" s="242">
        <f t="shared" si="7"/>
        <v>2961818442</v>
      </c>
      <c r="BE18" s="248">
        <f>AW18+BA18</f>
        <v>1560433574</v>
      </c>
      <c r="BF18" s="243">
        <f>BC18+BD18+BE18</f>
        <v>7242425927</v>
      </c>
      <c r="BH18" s="250"/>
      <c r="BI18" s="251"/>
    </row>
    <row r="19" spans="1:61" ht="24" customHeight="1">
      <c r="A19" s="99">
        <f t="shared" si="1"/>
        <v>9</v>
      </c>
      <c r="B19" s="143" t="s">
        <v>174</v>
      </c>
      <c r="C19" s="140">
        <v>24</v>
      </c>
      <c r="D19" s="7"/>
      <c r="E19" s="51">
        <v>98179191</v>
      </c>
      <c r="F19" s="51">
        <v>220506727</v>
      </c>
      <c r="G19" s="51">
        <v>194766592</v>
      </c>
      <c r="H19" s="52">
        <v>94482837</v>
      </c>
      <c r="I19" s="52">
        <v>53533682</v>
      </c>
      <c r="J19" s="52">
        <v>63350324</v>
      </c>
      <c r="K19" s="73">
        <v>175630217</v>
      </c>
      <c r="L19" s="73">
        <v>232610250</v>
      </c>
      <c r="M19" s="73">
        <v>106076954</v>
      </c>
      <c r="N19" s="52">
        <v>108585860</v>
      </c>
      <c r="O19" s="52">
        <v>86892086</v>
      </c>
      <c r="P19" s="52">
        <v>117710427</v>
      </c>
      <c r="Q19" s="52">
        <v>36505832</v>
      </c>
      <c r="R19" s="52">
        <v>57762415</v>
      </c>
      <c r="S19" s="52">
        <v>82262283</v>
      </c>
      <c r="T19" s="52">
        <v>245917818</v>
      </c>
      <c r="U19" s="52">
        <v>249391686</v>
      </c>
      <c r="V19" s="52">
        <v>289348174</v>
      </c>
      <c r="W19" s="52">
        <v>84936680</v>
      </c>
      <c r="X19" s="52">
        <f>203400497-84936680</f>
        <v>118463817</v>
      </c>
      <c r="Y19" s="52">
        <v>136835919</v>
      </c>
      <c r="Z19" s="130">
        <v>77354914</v>
      </c>
      <c r="AA19" s="130">
        <v>66250996</v>
      </c>
      <c r="AB19" s="130">
        <v>110803837</v>
      </c>
      <c r="AC19" s="55">
        <v>171295153</v>
      </c>
      <c r="AD19" s="55">
        <v>186870014</v>
      </c>
      <c r="AE19" s="55">
        <v>240913268</v>
      </c>
      <c r="AF19" s="55">
        <v>61173450</v>
      </c>
      <c r="AG19" s="55">
        <v>92827308</v>
      </c>
      <c r="AH19" s="55">
        <v>89893475</v>
      </c>
      <c r="AI19" s="55">
        <v>103118580</v>
      </c>
      <c r="AJ19" s="55">
        <v>146278459</v>
      </c>
      <c r="AK19" s="55">
        <v>142958578</v>
      </c>
      <c r="AL19" s="55">
        <v>193657362</v>
      </c>
      <c r="AM19" s="55">
        <v>217637198</v>
      </c>
      <c r="AN19" s="55">
        <v>278225350</v>
      </c>
      <c r="AO19" s="55">
        <v>109918686</v>
      </c>
      <c r="AP19" s="55">
        <v>222257027</v>
      </c>
      <c r="AQ19" s="55">
        <v>142305222</v>
      </c>
      <c r="AR19" s="55">
        <v>14221548</v>
      </c>
      <c r="AS19" s="55">
        <v>24342241</v>
      </c>
      <c r="AT19" s="55">
        <v>32788759</v>
      </c>
      <c r="AU19" s="63">
        <v>7701787013</v>
      </c>
      <c r="AV19" s="63">
        <v>6252100015</v>
      </c>
      <c r="AW19" s="63"/>
      <c r="AX19" s="98">
        <f>AU19+AV19</f>
        <v>13953887028</v>
      </c>
      <c r="AY19" s="185">
        <v>2514732980</v>
      </c>
      <c r="AZ19" s="55">
        <v>2773477133</v>
      </c>
      <c r="BA19" s="127">
        <v>2948817170</v>
      </c>
      <c r="BB19" s="121">
        <f>AY19+AZ19+BA19</f>
        <v>8237027283</v>
      </c>
      <c r="BC19" s="115">
        <f t="shared" si="7"/>
        <v>10216519993</v>
      </c>
      <c r="BD19" s="63">
        <f t="shared" si="7"/>
        <v>9025577148</v>
      </c>
      <c r="BE19" s="126">
        <f>AW19+BA19</f>
        <v>2948817170</v>
      </c>
      <c r="BF19" s="98">
        <f>BC19+BD19+BE19</f>
        <v>22190914311</v>
      </c>
      <c r="BH19" s="179"/>
      <c r="BI19" s="180"/>
    </row>
    <row r="20" spans="1:61" ht="33" customHeight="1">
      <c r="A20" s="99">
        <f t="shared" si="1"/>
        <v>10</v>
      </c>
      <c r="B20" s="143" t="s">
        <v>175</v>
      </c>
      <c r="C20" s="140">
        <v>25</v>
      </c>
      <c r="D20" s="7"/>
      <c r="E20" s="51">
        <v>55085034</v>
      </c>
      <c r="F20" s="51">
        <v>80858518</v>
      </c>
      <c r="G20" s="51">
        <v>68889404</v>
      </c>
      <c r="H20" s="51">
        <v>17475000</v>
      </c>
      <c r="I20" s="51">
        <v>73398344</v>
      </c>
      <c r="J20" s="51">
        <v>90748070</v>
      </c>
      <c r="K20" s="52">
        <v>131750361</v>
      </c>
      <c r="L20" s="52">
        <v>116777012</v>
      </c>
      <c r="M20" s="52">
        <v>184693125</v>
      </c>
      <c r="N20" s="52">
        <v>94698773</v>
      </c>
      <c r="O20" s="52">
        <v>120078872</v>
      </c>
      <c r="P20" s="52">
        <v>117779047</v>
      </c>
      <c r="Q20" s="52">
        <v>86874855</v>
      </c>
      <c r="R20" s="52">
        <v>82789842</v>
      </c>
      <c r="S20" s="52">
        <v>71460077</v>
      </c>
      <c r="T20" s="52">
        <v>60307342</v>
      </c>
      <c r="U20" s="52">
        <v>53250228</v>
      </c>
      <c r="V20" s="52">
        <v>61390172</v>
      </c>
      <c r="W20" s="52">
        <v>139011813</v>
      </c>
      <c r="X20" s="52">
        <f>261591255-139011813</f>
        <v>122579442</v>
      </c>
      <c r="Y20" s="52">
        <v>152442032</v>
      </c>
      <c r="Z20" s="130">
        <v>92494373</v>
      </c>
      <c r="AA20" s="130">
        <v>102349478</v>
      </c>
      <c r="AB20" s="130">
        <v>132332472</v>
      </c>
      <c r="AC20" s="55">
        <v>34866487</v>
      </c>
      <c r="AD20" s="55">
        <v>39196158</v>
      </c>
      <c r="AE20" s="55">
        <v>62876637</v>
      </c>
      <c r="AF20" s="55">
        <v>81868242</v>
      </c>
      <c r="AG20" s="55">
        <v>106068164</v>
      </c>
      <c r="AH20" s="55">
        <v>143132343</v>
      </c>
      <c r="AI20" s="55">
        <v>63820216</v>
      </c>
      <c r="AJ20" s="55">
        <v>48985445</v>
      </c>
      <c r="AK20" s="55">
        <v>55989104</v>
      </c>
      <c r="AL20" s="55">
        <v>57718106</v>
      </c>
      <c r="AM20" s="55">
        <v>66767066</v>
      </c>
      <c r="AN20" s="55">
        <v>60153111</v>
      </c>
      <c r="AO20" s="55">
        <v>14000000</v>
      </c>
      <c r="AP20" s="55">
        <v>27000000</v>
      </c>
      <c r="AQ20" s="55">
        <v>16000000</v>
      </c>
      <c r="AR20" s="55">
        <v>36594828</v>
      </c>
      <c r="AS20" s="55">
        <v>39763756</v>
      </c>
      <c r="AT20" s="55">
        <v>43009394</v>
      </c>
      <c r="AU20" s="63">
        <v>9933537633</v>
      </c>
      <c r="AV20" s="63">
        <v>8053576161</v>
      </c>
      <c r="AW20" s="63"/>
      <c r="AX20" s="98">
        <f>AU20+AV20</f>
        <v>17987113794</v>
      </c>
      <c r="AY20" s="185">
        <v>5182027776</v>
      </c>
      <c r="AZ20" s="55">
        <v>5489872417</v>
      </c>
      <c r="BA20" s="127">
        <v>4700777088</v>
      </c>
      <c r="BB20" s="121">
        <f>AY20+AZ20+BA20</f>
        <v>15372677281</v>
      </c>
      <c r="BC20" s="115">
        <f t="shared" si="7"/>
        <v>15115565409</v>
      </c>
      <c r="BD20" s="63">
        <f t="shared" si="7"/>
        <v>13543448578</v>
      </c>
      <c r="BE20" s="126">
        <f>AW20+BA20</f>
        <v>4700777088</v>
      </c>
      <c r="BF20" s="98">
        <f>BC20+BD20+BE20</f>
        <v>33359791075</v>
      </c>
      <c r="BH20" s="179"/>
      <c r="BI20" s="180"/>
    </row>
    <row r="21" spans="1:61" ht="33.75" customHeight="1">
      <c r="A21" s="99">
        <f t="shared" si="1"/>
        <v>11</v>
      </c>
      <c r="B21" s="143" t="s">
        <v>176</v>
      </c>
      <c r="C21" s="9">
        <v>30</v>
      </c>
      <c r="D21" s="7"/>
      <c r="E21" s="51">
        <f aca="true" t="shared" si="9" ref="E21:AT21">E15+E16-E17-E19-E20</f>
        <v>56731618</v>
      </c>
      <c r="F21" s="51">
        <f t="shared" si="9"/>
        <v>41236720</v>
      </c>
      <c r="G21" s="51">
        <f t="shared" si="9"/>
        <v>82404263</v>
      </c>
      <c r="H21" s="51">
        <f t="shared" si="9"/>
        <v>24176158</v>
      </c>
      <c r="I21" s="51">
        <f t="shared" si="9"/>
        <v>23863934</v>
      </c>
      <c r="J21" s="51">
        <f t="shared" si="9"/>
        <v>24812406</v>
      </c>
      <c r="K21" s="51">
        <f t="shared" si="9"/>
        <v>35000000</v>
      </c>
      <c r="L21" s="51">
        <f t="shared" si="9"/>
        <v>35000000</v>
      </c>
      <c r="M21" s="51">
        <f t="shared" si="9"/>
        <v>30000000</v>
      </c>
      <c r="N21" s="51">
        <f t="shared" si="9"/>
        <v>44609998</v>
      </c>
      <c r="O21" s="51">
        <f t="shared" si="9"/>
        <v>41829287</v>
      </c>
      <c r="P21" s="51">
        <f t="shared" si="9"/>
        <v>44607000</v>
      </c>
      <c r="Q21" s="51">
        <f t="shared" si="9"/>
        <v>27738659</v>
      </c>
      <c r="R21" s="51">
        <f t="shared" si="9"/>
        <v>15275872</v>
      </c>
      <c r="S21" s="51">
        <f t="shared" si="9"/>
        <v>24093216</v>
      </c>
      <c r="T21" s="51">
        <f t="shared" si="9"/>
        <v>25788605</v>
      </c>
      <c r="U21" s="51">
        <f t="shared" si="9"/>
        <v>24953289</v>
      </c>
      <c r="V21" s="51">
        <f t="shared" si="9"/>
        <v>40220839</v>
      </c>
      <c r="W21" s="51">
        <f t="shared" si="9"/>
        <v>22280258</v>
      </c>
      <c r="X21" s="51">
        <f t="shared" si="9"/>
        <v>42500000</v>
      </c>
      <c r="Y21" s="51">
        <f t="shared" si="9"/>
        <v>37281374</v>
      </c>
      <c r="Z21" s="51">
        <f t="shared" si="9"/>
        <v>15759687</v>
      </c>
      <c r="AA21" s="51">
        <f t="shared" si="9"/>
        <v>23440060</v>
      </c>
      <c r="AB21" s="51">
        <f t="shared" si="9"/>
        <v>30000000</v>
      </c>
      <c r="AC21" s="51">
        <f t="shared" si="9"/>
        <v>32443731</v>
      </c>
      <c r="AD21" s="51">
        <f t="shared" si="9"/>
        <v>30000000</v>
      </c>
      <c r="AE21" s="51">
        <f t="shared" si="9"/>
        <v>32000000</v>
      </c>
      <c r="AF21" s="51">
        <f t="shared" si="9"/>
        <v>42219098</v>
      </c>
      <c r="AG21" s="51">
        <f t="shared" si="9"/>
        <v>38212082</v>
      </c>
      <c r="AH21" s="51">
        <f t="shared" si="9"/>
        <v>43485000</v>
      </c>
      <c r="AI21" s="51">
        <f t="shared" si="9"/>
        <v>25135053</v>
      </c>
      <c r="AJ21" s="131">
        <f t="shared" si="9"/>
        <v>27030367</v>
      </c>
      <c r="AK21" s="51">
        <f t="shared" si="9"/>
        <v>27006310</v>
      </c>
      <c r="AL21" s="51">
        <f t="shared" si="9"/>
        <v>21911787</v>
      </c>
      <c r="AM21" s="51">
        <f t="shared" si="9"/>
        <v>40260000</v>
      </c>
      <c r="AN21" s="51">
        <f t="shared" si="9"/>
        <v>48000000</v>
      </c>
      <c r="AO21" s="51">
        <f t="shared" si="9"/>
        <v>10713339</v>
      </c>
      <c r="AP21" s="51">
        <f t="shared" si="9"/>
        <v>14463806</v>
      </c>
      <c r="AQ21" s="51">
        <f t="shared" si="9"/>
        <v>15641633</v>
      </c>
      <c r="AR21" s="51">
        <f t="shared" si="9"/>
        <v>494351</v>
      </c>
      <c r="AS21" s="51">
        <f t="shared" si="9"/>
        <v>1195583</v>
      </c>
      <c r="AT21" s="51">
        <f t="shared" si="9"/>
        <v>3319283</v>
      </c>
      <c r="AU21" s="51">
        <f aca="true" t="shared" si="10" ref="AU21:BF21">AU15+AU16-AU17-AU19-AU20</f>
        <v>4490887060</v>
      </c>
      <c r="AV21" s="51">
        <f t="shared" si="10"/>
        <v>4210243333</v>
      </c>
      <c r="AW21" s="51">
        <f t="shared" si="10"/>
        <v>0</v>
      </c>
      <c r="AX21" s="100">
        <f t="shared" si="10"/>
        <v>8701130393</v>
      </c>
      <c r="AY21" s="100">
        <f t="shared" si="10"/>
        <v>1163062140</v>
      </c>
      <c r="AZ21" s="100">
        <f t="shared" si="10"/>
        <v>1820484517</v>
      </c>
      <c r="BA21" s="100">
        <f t="shared" si="10"/>
        <v>2406138899</v>
      </c>
      <c r="BB21" s="100">
        <f t="shared" si="10"/>
        <v>5389685556</v>
      </c>
      <c r="BC21" s="100">
        <f t="shared" si="10"/>
        <v>5653949200</v>
      </c>
      <c r="BD21" s="100">
        <f t="shared" si="10"/>
        <v>6030727850</v>
      </c>
      <c r="BE21" s="100">
        <f t="shared" si="10"/>
        <v>2406138899</v>
      </c>
      <c r="BF21" s="100">
        <f t="shared" si="10"/>
        <v>14090815949</v>
      </c>
      <c r="BH21" s="179"/>
      <c r="BI21" s="180"/>
    </row>
    <row r="22" spans="1:61" ht="18" customHeight="1">
      <c r="A22" s="99">
        <f t="shared" si="1"/>
        <v>12</v>
      </c>
      <c r="B22" s="143" t="s">
        <v>177</v>
      </c>
      <c r="C22" s="140">
        <v>31</v>
      </c>
      <c r="D22" s="7"/>
      <c r="E22" s="51">
        <v>0</v>
      </c>
      <c r="F22" s="51">
        <v>0</v>
      </c>
      <c r="G22" s="51">
        <v>0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63">
        <v>0</v>
      </c>
      <c r="AV22" s="63">
        <v>0</v>
      </c>
      <c r="AW22" s="63"/>
      <c r="AX22" s="98">
        <v>0</v>
      </c>
      <c r="AY22" s="185">
        <v>60840180</v>
      </c>
      <c r="AZ22" s="55">
        <v>2500000</v>
      </c>
      <c r="BA22" s="127">
        <v>78748250</v>
      </c>
      <c r="BB22" s="121">
        <f>AY22+AZ22+BA22</f>
        <v>142088430</v>
      </c>
      <c r="BC22" s="115">
        <f aca="true" t="shared" si="11" ref="BC22:BE23">AU22+AY22</f>
        <v>60840180</v>
      </c>
      <c r="BD22" s="63">
        <f t="shared" si="11"/>
        <v>2500000</v>
      </c>
      <c r="BE22" s="126">
        <f t="shared" si="11"/>
        <v>78748250</v>
      </c>
      <c r="BF22" s="98">
        <f>BC22+BD22+BE22</f>
        <v>142088430</v>
      </c>
      <c r="BH22" s="179"/>
      <c r="BI22" s="180"/>
    </row>
    <row r="23" spans="1:61" ht="24" customHeight="1">
      <c r="A23" s="99">
        <f t="shared" si="1"/>
        <v>13</v>
      </c>
      <c r="B23" s="143" t="s">
        <v>178</v>
      </c>
      <c r="C23" s="140">
        <v>32</v>
      </c>
      <c r="D23" s="7"/>
      <c r="E23" s="51">
        <v>0</v>
      </c>
      <c r="F23" s="51">
        <v>0</v>
      </c>
      <c r="G23" s="51">
        <v>0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>
        <v>0</v>
      </c>
      <c r="AT23" s="55">
        <v>2000000</v>
      </c>
      <c r="AU23" s="63">
        <v>0</v>
      </c>
      <c r="AV23" s="63">
        <v>0</v>
      </c>
      <c r="AW23" s="63"/>
      <c r="AX23" s="98">
        <v>0</v>
      </c>
      <c r="AY23" s="185">
        <v>200000</v>
      </c>
      <c r="AZ23" s="55"/>
      <c r="BA23" s="127">
        <v>0</v>
      </c>
      <c r="BB23" s="121">
        <f>AY23+AZ23+BA23</f>
        <v>200000</v>
      </c>
      <c r="BC23" s="115">
        <f t="shared" si="11"/>
        <v>200000</v>
      </c>
      <c r="BD23" s="63">
        <f t="shared" si="11"/>
        <v>0</v>
      </c>
      <c r="BE23" s="126">
        <f t="shared" si="11"/>
        <v>0</v>
      </c>
      <c r="BF23" s="98">
        <f>BC23+BD23+BE23</f>
        <v>200000</v>
      </c>
      <c r="BH23" s="179"/>
      <c r="BI23" s="180"/>
    </row>
    <row r="24" spans="1:61" ht="23.25" customHeight="1">
      <c r="A24" s="99">
        <f t="shared" si="1"/>
        <v>14</v>
      </c>
      <c r="B24" s="142" t="s">
        <v>179</v>
      </c>
      <c r="C24" s="9">
        <v>40</v>
      </c>
      <c r="D24" s="7"/>
      <c r="E24" s="51">
        <f>E22-E23</f>
        <v>0</v>
      </c>
      <c r="F24" s="51">
        <f aca="true" t="shared" si="12" ref="F24:AT24">F22-F23</f>
        <v>0</v>
      </c>
      <c r="G24" s="51">
        <f t="shared" si="12"/>
        <v>0</v>
      </c>
      <c r="H24" s="51">
        <f t="shared" si="12"/>
        <v>0</v>
      </c>
      <c r="I24" s="51">
        <f t="shared" si="12"/>
        <v>0</v>
      </c>
      <c r="J24" s="51"/>
      <c r="K24" s="51">
        <f t="shared" si="12"/>
        <v>0</v>
      </c>
      <c r="L24" s="51">
        <f t="shared" si="12"/>
        <v>0</v>
      </c>
      <c r="M24" s="51">
        <f t="shared" si="12"/>
        <v>0</v>
      </c>
      <c r="N24" s="51">
        <f t="shared" si="12"/>
        <v>0</v>
      </c>
      <c r="O24" s="51">
        <f t="shared" si="12"/>
        <v>0</v>
      </c>
      <c r="P24" s="51">
        <f t="shared" si="12"/>
        <v>0</v>
      </c>
      <c r="Q24" s="51">
        <f t="shared" si="12"/>
        <v>0</v>
      </c>
      <c r="R24" s="51">
        <f t="shared" si="12"/>
        <v>0</v>
      </c>
      <c r="S24" s="51">
        <f t="shared" si="12"/>
        <v>0</v>
      </c>
      <c r="T24" s="51">
        <f t="shared" si="12"/>
        <v>0</v>
      </c>
      <c r="U24" s="51">
        <f t="shared" si="12"/>
        <v>0</v>
      </c>
      <c r="V24" s="51">
        <f t="shared" si="12"/>
        <v>0</v>
      </c>
      <c r="W24" s="51">
        <f t="shared" si="12"/>
        <v>0</v>
      </c>
      <c r="X24" s="51">
        <f t="shared" si="12"/>
        <v>0</v>
      </c>
      <c r="Y24" s="51">
        <f t="shared" si="12"/>
        <v>0</v>
      </c>
      <c r="Z24" s="51">
        <f t="shared" si="12"/>
        <v>0</v>
      </c>
      <c r="AA24" s="51">
        <f t="shared" si="12"/>
        <v>0</v>
      </c>
      <c r="AB24" s="51">
        <f t="shared" si="12"/>
        <v>0</v>
      </c>
      <c r="AC24" s="51">
        <f t="shared" si="12"/>
        <v>0</v>
      </c>
      <c r="AD24" s="51">
        <f t="shared" si="12"/>
        <v>0</v>
      </c>
      <c r="AE24" s="51">
        <f t="shared" si="12"/>
        <v>0</v>
      </c>
      <c r="AF24" s="51">
        <f t="shared" si="12"/>
        <v>0</v>
      </c>
      <c r="AG24" s="51">
        <f t="shared" si="12"/>
        <v>0</v>
      </c>
      <c r="AH24" s="51"/>
      <c r="AI24" s="51">
        <f t="shared" si="12"/>
        <v>0</v>
      </c>
      <c r="AJ24" s="51">
        <f t="shared" si="12"/>
        <v>0</v>
      </c>
      <c r="AK24" s="51">
        <f t="shared" si="12"/>
        <v>0</v>
      </c>
      <c r="AL24" s="51">
        <f t="shared" si="12"/>
        <v>0</v>
      </c>
      <c r="AM24" s="51">
        <f t="shared" si="12"/>
        <v>0</v>
      </c>
      <c r="AN24" s="51">
        <f t="shared" si="12"/>
        <v>0</v>
      </c>
      <c r="AO24" s="51">
        <f t="shared" si="12"/>
        <v>0</v>
      </c>
      <c r="AP24" s="51">
        <f t="shared" si="12"/>
        <v>0</v>
      </c>
      <c r="AQ24" s="51">
        <f t="shared" si="12"/>
        <v>0</v>
      </c>
      <c r="AR24" s="51">
        <f t="shared" si="12"/>
        <v>0</v>
      </c>
      <c r="AS24" s="51">
        <f t="shared" si="12"/>
        <v>0</v>
      </c>
      <c r="AT24" s="51">
        <f t="shared" si="12"/>
        <v>-2000000</v>
      </c>
      <c r="AU24" s="51">
        <v>0</v>
      </c>
      <c r="AV24" s="51">
        <v>0</v>
      </c>
      <c r="AW24" s="51">
        <f>AW22-AW23</f>
        <v>0</v>
      </c>
      <c r="AX24" s="100">
        <v>0</v>
      </c>
      <c r="AY24" s="187">
        <f aca="true" t="shared" si="13" ref="AY24:BF24">AY22-AY23</f>
        <v>60640180</v>
      </c>
      <c r="AZ24" s="51">
        <f t="shared" si="13"/>
        <v>2500000</v>
      </c>
      <c r="BA24" s="51">
        <f t="shared" si="13"/>
        <v>78748250</v>
      </c>
      <c r="BB24" s="100">
        <f t="shared" si="13"/>
        <v>141888430</v>
      </c>
      <c r="BC24" s="117">
        <f t="shared" si="13"/>
        <v>60640180</v>
      </c>
      <c r="BD24" s="51">
        <f t="shared" si="13"/>
        <v>2500000</v>
      </c>
      <c r="BE24" s="51">
        <f t="shared" si="13"/>
        <v>78748250</v>
      </c>
      <c r="BF24" s="100">
        <f t="shared" si="13"/>
        <v>141888430</v>
      </c>
      <c r="BH24" s="179"/>
      <c r="BI24" s="180"/>
    </row>
    <row r="25" spans="1:61" ht="32.25" customHeight="1">
      <c r="A25" s="99">
        <f t="shared" si="1"/>
        <v>15</v>
      </c>
      <c r="B25" s="143" t="s">
        <v>180</v>
      </c>
      <c r="C25" s="9">
        <v>50</v>
      </c>
      <c r="D25" s="7"/>
      <c r="E25" s="51">
        <f>E21+E24</f>
        <v>56731618</v>
      </c>
      <c r="F25" s="51">
        <f aca="true" t="shared" si="14" ref="F25:BF25">F21+F24</f>
        <v>41236720</v>
      </c>
      <c r="G25" s="51">
        <f t="shared" si="14"/>
        <v>82404263</v>
      </c>
      <c r="H25" s="51">
        <f t="shared" si="14"/>
        <v>24176158</v>
      </c>
      <c r="I25" s="51">
        <f t="shared" si="14"/>
        <v>23863934</v>
      </c>
      <c r="J25" s="51">
        <f t="shared" si="14"/>
        <v>24812406</v>
      </c>
      <c r="K25" s="51">
        <f t="shared" si="14"/>
        <v>35000000</v>
      </c>
      <c r="L25" s="51">
        <f t="shared" si="14"/>
        <v>35000000</v>
      </c>
      <c r="M25" s="51">
        <f t="shared" si="14"/>
        <v>30000000</v>
      </c>
      <c r="N25" s="51">
        <f t="shared" si="14"/>
        <v>44609998</v>
      </c>
      <c r="O25" s="51">
        <f t="shared" si="14"/>
        <v>41829287</v>
      </c>
      <c r="P25" s="51">
        <f t="shared" si="14"/>
        <v>44607000</v>
      </c>
      <c r="Q25" s="51">
        <f t="shared" si="14"/>
        <v>27738659</v>
      </c>
      <c r="R25" s="51">
        <f t="shared" si="14"/>
        <v>15275872</v>
      </c>
      <c r="S25" s="51">
        <f t="shared" si="14"/>
        <v>24093216</v>
      </c>
      <c r="T25" s="51">
        <f t="shared" si="14"/>
        <v>25788605</v>
      </c>
      <c r="U25" s="51">
        <f t="shared" si="14"/>
        <v>24953289</v>
      </c>
      <c r="V25" s="51">
        <f t="shared" si="14"/>
        <v>40220839</v>
      </c>
      <c r="W25" s="51">
        <f t="shared" si="14"/>
        <v>22280258</v>
      </c>
      <c r="X25" s="51">
        <f t="shared" si="14"/>
        <v>42500000</v>
      </c>
      <c r="Y25" s="51">
        <f t="shared" si="14"/>
        <v>37281374</v>
      </c>
      <c r="Z25" s="71">
        <f t="shared" si="14"/>
        <v>15759687</v>
      </c>
      <c r="AA25" s="51">
        <f t="shared" si="14"/>
        <v>23440060</v>
      </c>
      <c r="AB25" s="51">
        <f t="shared" si="14"/>
        <v>30000000</v>
      </c>
      <c r="AC25" s="51">
        <f t="shared" si="14"/>
        <v>32443731</v>
      </c>
      <c r="AD25" s="51">
        <f t="shared" si="14"/>
        <v>30000000</v>
      </c>
      <c r="AE25" s="51">
        <f t="shared" si="14"/>
        <v>32000000</v>
      </c>
      <c r="AF25" s="51">
        <f t="shared" si="14"/>
        <v>42219098</v>
      </c>
      <c r="AG25" s="51">
        <f t="shared" si="14"/>
        <v>38212082</v>
      </c>
      <c r="AH25" s="51">
        <f t="shared" si="14"/>
        <v>43485000</v>
      </c>
      <c r="AI25" s="51">
        <f t="shared" si="14"/>
        <v>25135053</v>
      </c>
      <c r="AJ25" s="51">
        <f t="shared" si="14"/>
        <v>27030367</v>
      </c>
      <c r="AK25" s="51">
        <f t="shared" si="14"/>
        <v>27006310</v>
      </c>
      <c r="AL25" s="51">
        <f t="shared" si="14"/>
        <v>21911787</v>
      </c>
      <c r="AM25" s="51">
        <f t="shared" si="14"/>
        <v>40260000</v>
      </c>
      <c r="AN25" s="51">
        <f t="shared" si="14"/>
        <v>48000000</v>
      </c>
      <c r="AO25" s="51">
        <f t="shared" si="14"/>
        <v>10713339</v>
      </c>
      <c r="AP25" s="51">
        <f t="shared" si="14"/>
        <v>14463806</v>
      </c>
      <c r="AQ25" s="51">
        <f t="shared" si="14"/>
        <v>15641633</v>
      </c>
      <c r="AR25" s="51">
        <f t="shared" si="14"/>
        <v>494351</v>
      </c>
      <c r="AS25" s="51">
        <f t="shared" si="14"/>
        <v>1195583</v>
      </c>
      <c r="AT25" s="51">
        <f t="shared" si="14"/>
        <v>1319283</v>
      </c>
      <c r="AU25" s="51">
        <f>AU21+AU24</f>
        <v>4490887060</v>
      </c>
      <c r="AV25" s="51">
        <f>AV21+AV24</f>
        <v>4210243333</v>
      </c>
      <c r="AW25" s="51">
        <f>AW21+AW24</f>
        <v>0</v>
      </c>
      <c r="AX25" s="100">
        <f>AX21+AX24</f>
        <v>8701130393</v>
      </c>
      <c r="AY25" s="187">
        <f t="shared" si="14"/>
        <v>1223702320</v>
      </c>
      <c r="AZ25" s="51">
        <f t="shared" si="14"/>
        <v>1822984517</v>
      </c>
      <c r="BA25" s="51">
        <f t="shared" si="14"/>
        <v>2484887149</v>
      </c>
      <c r="BB25" s="100">
        <f t="shared" si="14"/>
        <v>5531573986</v>
      </c>
      <c r="BC25" s="117">
        <f t="shared" si="14"/>
        <v>5714589380</v>
      </c>
      <c r="BD25" s="51">
        <f t="shared" si="14"/>
        <v>6033227850</v>
      </c>
      <c r="BE25" s="126">
        <f>AW25+BA25</f>
        <v>2484887149</v>
      </c>
      <c r="BF25" s="100">
        <f t="shared" si="14"/>
        <v>14232704379</v>
      </c>
      <c r="BH25" s="179"/>
      <c r="BI25" s="180"/>
    </row>
    <row r="26" spans="1:61" ht="32.25" customHeight="1">
      <c r="A26" s="99">
        <f>A25+1</f>
        <v>16</v>
      </c>
      <c r="B26" s="143" t="s">
        <v>181</v>
      </c>
      <c r="C26" s="140">
        <v>51</v>
      </c>
      <c r="D26" s="7">
        <v>30</v>
      </c>
      <c r="E26" s="51">
        <v>14182905</v>
      </c>
      <c r="F26" s="51">
        <v>10309180</v>
      </c>
      <c r="G26" s="51">
        <v>20601067</v>
      </c>
      <c r="H26" s="51">
        <v>6044040</v>
      </c>
      <c r="I26" s="51">
        <v>5965983</v>
      </c>
      <c r="J26" s="51">
        <v>6203101</v>
      </c>
      <c r="K26" s="51">
        <v>8750000</v>
      </c>
      <c r="L26" s="51">
        <v>8750000</v>
      </c>
      <c r="M26" s="51">
        <v>7500000</v>
      </c>
      <c r="N26" s="51">
        <v>11152499</v>
      </c>
      <c r="O26" s="51">
        <v>10457322</v>
      </c>
      <c r="P26" s="51">
        <v>11151750</v>
      </c>
      <c r="Q26" s="51">
        <v>6934663</v>
      </c>
      <c r="R26" s="51">
        <v>3818968</v>
      </c>
      <c r="S26" s="51">
        <v>6023303</v>
      </c>
      <c r="T26" s="51">
        <v>6447151</v>
      </c>
      <c r="U26" s="51">
        <v>6238323</v>
      </c>
      <c r="V26" s="51">
        <v>10055210</v>
      </c>
      <c r="W26" s="51">
        <v>5570064</v>
      </c>
      <c r="X26" s="51">
        <v>8500000</v>
      </c>
      <c r="Y26" s="51">
        <v>11445344</v>
      </c>
      <c r="Z26" s="51">
        <v>3939922</v>
      </c>
      <c r="AA26" s="51">
        <v>5860015</v>
      </c>
      <c r="AB26" s="51">
        <v>7500000</v>
      </c>
      <c r="AC26" s="51">
        <v>8110932</v>
      </c>
      <c r="AD26" s="51">
        <v>7500000</v>
      </c>
      <c r="AE26" s="51">
        <v>8000000</v>
      </c>
      <c r="AF26" s="51">
        <v>10554774</v>
      </c>
      <c r="AG26" s="51">
        <v>9553020</v>
      </c>
      <c r="AH26" s="51">
        <v>10871250</v>
      </c>
      <c r="AI26" s="51">
        <v>6283762</v>
      </c>
      <c r="AJ26" s="51">
        <v>7233761</v>
      </c>
      <c r="AK26" s="131">
        <f>6615301-339891</f>
        <v>6275410</v>
      </c>
      <c r="AL26" s="51">
        <v>5477947</v>
      </c>
      <c r="AM26" s="51">
        <v>10065000</v>
      </c>
      <c r="AN26" s="51">
        <v>12000000</v>
      </c>
      <c r="AO26" s="51">
        <v>2678334</v>
      </c>
      <c r="AP26" s="51">
        <v>3615951</v>
      </c>
      <c r="AQ26" s="51">
        <v>3910408</v>
      </c>
      <c r="AR26" s="51">
        <v>123588</v>
      </c>
      <c r="AS26" s="51">
        <v>298896</v>
      </c>
      <c r="AT26" s="51">
        <v>329821</v>
      </c>
      <c r="AU26" s="63">
        <v>1122721765</v>
      </c>
      <c r="AV26" s="63">
        <v>1052560834</v>
      </c>
      <c r="AW26" s="63"/>
      <c r="AX26" s="98">
        <f>AU26+AV26</f>
        <v>2175282599</v>
      </c>
      <c r="AY26" s="187">
        <v>305925579</v>
      </c>
      <c r="AZ26" s="51">
        <f>25%*AZ25-1</f>
        <v>455746128.25</v>
      </c>
      <c r="BA26" s="124">
        <v>621221787</v>
      </c>
      <c r="BB26" s="100">
        <f>AY26+AZ26+BA26</f>
        <v>1382893494.25</v>
      </c>
      <c r="BC26" s="115">
        <f>AU26+AY26</f>
        <v>1428647344</v>
      </c>
      <c r="BD26" s="63">
        <f>AV26+AZ26</f>
        <v>1508306962.25</v>
      </c>
      <c r="BE26" s="126">
        <f>AW26+BA26</f>
        <v>621221787</v>
      </c>
      <c r="BF26" s="98">
        <f>BC26+BD26+BE26</f>
        <v>3558176093.25</v>
      </c>
      <c r="BH26" s="179"/>
      <c r="BI26" s="180"/>
    </row>
    <row r="27" spans="1:61" ht="20.25" customHeight="1">
      <c r="A27" s="99">
        <f t="shared" si="1"/>
        <v>17</v>
      </c>
      <c r="B27" s="143" t="s">
        <v>184</v>
      </c>
      <c r="C27" s="140">
        <v>52</v>
      </c>
      <c r="D27" s="6">
        <v>30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63"/>
      <c r="AV27" s="63">
        <v>0</v>
      </c>
      <c r="AW27" s="51"/>
      <c r="AX27" s="98">
        <v>0</v>
      </c>
      <c r="AY27" s="185"/>
      <c r="AZ27" s="55"/>
      <c r="BA27" s="127"/>
      <c r="BB27" s="121"/>
      <c r="BC27" s="116">
        <f>AU27+AY27</f>
        <v>0</v>
      </c>
      <c r="BD27" s="66"/>
      <c r="BE27" s="129"/>
      <c r="BF27" s="96"/>
      <c r="BH27" s="179"/>
      <c r="BI27" s="180"/>
    </row>
    <row r="28" spans="1:61" ht="36.75" customHeight="1">
      <c r="A28" s="99">
        <f t="shared" si="1"/>
        <v>18</v>
      </c>
      <c r="B28" s="143" t="s">
        <v>182</v>
      </c>
      <c r="C28" s="9">
        <v>60</v>
      </c>
      <c r="D28" s="7"/>
      <c r="E28" s="51">
        <f>E25-E26</f>
        <v>42548713</v>
      </c>
      <c r="F28" s="51">
        <f aca="true" t="shared" si="15" ref="F28:BF28">F25-F26</f>
        <v>30927540</v>
      </c>
      <c r="G28" s="51">
        <f t="shared" si="15"/>
        <v>61803196</v>
      </c>
      <c r="H28" s="51">
        <f>H25-H26-1</f>
        <v>18132117</v>
      </c>
      <c r="I28" s="51">
        <f t="shared" si="15"/>
        <v>17897951</v>
      </c>
      <c r="J28" s="51">
        <f t="shared" si="15"/>
        <v>18609305</v>
      </c>
      <c r="K28" s="51">
        <f t="shared" si="15"/>
        <v>26250000</v>
      </c>
      <c r="L28" s="51">
        <f t="shared" si="15"/>
        <v>26250000</v>
      </c>
      <c r="M28" s="51">
        <f t="shared" si="15"/>
        <v>22500000</v>
      </c>
      <c r="N28" s="51">
        <f>N25-N26-1</f>
        <v>33457498</v>
      </c>
      <c r="O28" s="51">
        <f t="shared" si="15"/>
        <v>31371965</v>
      </c>
      <c r="P28" s="51">
        <f t="shared" si="15"/>
        <v>33455250</v>
      </c>
      <c r="Q28" s="51">
        <f t="shared" si="15"/>
        <v>20803996</v>
      </c>
      <c r="R28" s="51">
        <f t="shared" si="15"/>
        <v>11456904</v>
      </c>
      <c r="S28" s="51">
        <f t="shared" si="15"/>
        <v>18069913</v>
      </c>
      <c r="T28" s="51">
        <f t="shared" si="15"/>
        <v>19341454</v>
      </c>
      <c r="U28" s="51">
        <f t="shared" si="15"/>
        <v>18714966</v>
      </c>
      <c r="V28" s="51">
        <f t="shared" si="15"/>
        <v>30165629</v>
      </c>
      <c r="W28" s="51">
        <f>W25-W26-1</f>
        <v>16710193</v>
      </c>
      <c r="X28" s="51">
        <f t="shared" si="15"/>
        <v>34000000</v>
      </c>
      <c r="Y28" s="51">
        <f t="shared" si="15"/>
        <v>25836030</v>
      </c>
      <c r="Z28" s="51">
        <f t="shared" si="15"/>
        <v>11819765</v>
      </c>
      <c r="AA28" s="51">
        <f t="shared" si="15"/>
        <v>17580045</v>
      </c>
      <c r="AB28" s="51">
        <f t="shared" si="15"/>
        <v>22500000</v>
      </c>
      <c r="AC28" s="51">
        <f t="shared" si="15"/>
        <v>24332799</v>
      </c>
      <c r="AD28" s="51">
        <f t="shared" si="15"/>
        <v>22500000</v>
      </c>
      <c r="AE28" s="51">
        <f t="shared" si="15"/>
        <v>24000000</v>
      </c>
      <c r="AF28" s="51">
        <f>AF25-AF26-1</f>
        <v>31664323</v>
      </c>
      <c r="AG28" s="51">
        <f t="shared" si="15"/>
        <v>28659062</v>
      </c>
      <c r="AH28" s="51">
        <f t="shared" si="15"/>
        <v>32613750</v>
      </c>
      <c r="AI28" s="51">
        <f t="shared" si="15"/>
        <v>18851291</v>
      </c>
      <c r="AJ28" s="51">
        <f t="shared" si="15"/>
        <v>19796606</v>
      </c>
      <c r="AK28" s="51">
        <f t="shared" si="15"/>
        <v>20730900</v>
      </c>
      <c r="AL28" s="51">
        <f t="shared" si="15"/>
        <v>16433840</v>
      </c>
      <c r="AM28" s="51">
        <f t="shared" si="15"/>
        <v>30195000</v>
      </c>
      <c r="AN28" s="51">
        <f t="shared" si="15"/>
        <v>36000000</v>
      </c>
      <c r="AO28" s="51">
        <f t="shared" si="15"/>
        <v>8035005</v>
      </c>
      <c r="AP28" s="51">
        <f t="shared" si="15"/>
        <v>10847855</v>
      </c>
      <c r="AQ28" s="51">
        <f t="shared" si="15"/>
        <v>11731225</v>
      </c>
      <c r="AR28" s="51">
        <f t="shared" si="15"/>
        <v>370763</v>
      </c>
      <c r="AS28" s="51">
        <f t="shared" si="15"/>
        <v>896687</v>
      </c>
      <c r="AT28" s="51">
        <f t="shared" si="15"/>
        <v>989462</v>
      </c>
      <c r="AU28" s="51">
        <f t="shared" si="15"/>
        <v>3368165295</v>
      </c>
      <c r="AV28" s="51">
        <f t="shared" si="15"/>
        <v>3157682499</v>
      </c>
      <c r="AW28" s="51">
        <f t="shared" si="15"/>
        <v>0</v>
      </c>
      <c r="AX28" s="100">
        <f t="shared" si="15"/>
        <v>6525847794</v>
      </c>
      <c r="AY28" s="187">
        <f t="shared" si="15"/>
        <v>917776741</v>
      </c>
      <c r="AZ28" s="51">
        <f t="shared" si="15"/>
        <v>1367238388.75</v>
      </c>
      <c r="BA28" s="51">
        <f t="shared" si="15"/>
        <v>1863665362</v>
      </c>
      <c r="BB28" s="100">
        <f t="shared" si="15"/>
        <v>4148680491.75</v>
      </c>
      <c r="BC28" s="117">
        <f t="shared" si="15"/>
        <v>4285942036</v>
      </c>
      <c r="BD28" s="51">
        <f t="shared" si="15"/>
        <v>4524920887.75</v>
      </c>
      <c r="BE28" s="51">
        <f t="shared" si="15"/>
        <v>1863665362</v>
      </c>
      <c r="BF28" s="100">
        <f t="shared" si="15"/>
        <v>10674528285.75</v>
      </c>
      <c r="BH28" s="179"/>
      <c r="BI28" s="180"/>
    </row>
    <row r="29" spans="1:61" ht="23.25" customHeight="1" thickBot="1">
      <c r="A29" s="135">
        <f t="shared" si="1"/>
        <v>19</v>
      </c>
      <c r="B29" s="144" t="s">
        <v>183</v>
      </c>
      <c r="C29" s="141">
        <v>70</v>
      </c>
      <c r="D29" s="137"/>
      <c r="E29" s="103">
        <f>E28/643920617*100</f>
        <v>6.607757521141772</v>
      </c>
      <c r="F29" s="103">
        <f>F28/643920617*100</f>
        <v>4.803005088436235</v>
      </c>
      <c r="G29" s="103">
        <f>G28/643920617*100</f>
        <v>9.597952661919505</v>
      </c>
      <c r="H29" s="103">
        <f>H28/206607497*100</f>
        <v>8.776117644946833</v>
      </c>
      <c r="I29" s="103">
        <f>I28/206607497*100</f>
        <v>8.662779066531161</v>
      </c>
      <c r="J29" s="103">
        <f>J28/206607497*100</f>
        <v>9.007081190282268</v>
      </c>
      <c r="K29" s="103">
        <f>K28/243800000*100</f>
        <v>10.767022149302708</v>
      </c>
      <c r="L29" s="103">
        <f>L28/243800000*100</f>
        <v>10.767022149302708</v>
      </c>
      <c r="M29" s="103">
        <f>M28/243800000*100</f>
        <v>9.228876127973749</v>
      </c>
      <c r="N29" s="103">
        <f>N28/446078683*100</f>
        <v>7.500357958149728</v>
      </c>
      <c r="O29" s="103">
        <f>O28/446078683*100</f>
        <v>7.032832142754511</v>
      </c>
      <c r="P29" s="103">
        <f>P28/446078683*100</f>
        <v>7.499854011181252</v>
      </c>
      <c r="Q29" s="103">
        <f>Q28/265436364*100</f>
        <v>7.837658596016634</v>
      </c>
      <c r="R29" s="103">
        <f>R28/265436364*100</f>
        <v>4.316252614129389</v>
      </c>
      <c r="S29" s="103">
        <f>S28/265436364*100</f>
        <v>6.807625273227447</v>
      </c>
      <c r="T29" s="103">
        <f>T28/251691430*100</f>
        <v>7.684589816983439</v>
      </c>
      <c r="U29" s="103">
        <f>U28/251691430*100</f>
        <v>7.435678680040874</v>
      </c>
      <c r="V29" s="103">
        <f>V28/251691430*100</f>
        <v>11.985163340682677</v>
      </c>
      <c r="W29" s="103">
        <f>W28/258472286*100</f>
        <v>6.4649844122940126</v>
      </c>
      <c r="X29" s="103">
        <f>X28/258472286*100</f>
        <v>13.154214916488183</v>
      </c>
      <c r="Y29" s="103">
        <f>Y28/258472286*100</f>
        <v>9.995667388495184</v>
      </c>
      <c r="Z29" s="104">
        <f>Z28/232808910*100</f>
        <v>5.077024328665084</v>
      </c>
      <c r="AA29" s="104">
        <f>AA28/232808910*100</f>
        <v>7.55127671015684</v>
      </c>
      <c r="AB29" s="104">
        <f>AB28/232808910*100</f>
        <v>9.664578559299986</v>
      </c>
      <c r="AC29" s="104">
        <f>AC28/258352405*100</f>
        <v>9.41845267513573</v>
      </c>
      <c r="AD29" s="104">
        <f>AD28/258352405*100</f>
        <v>8.709034467861834</v>
      </c>
      <c r="AE29" s="104">
        <f>AE28/258352405*100</f>
        <v>9.289636765719289</v>
      </c>
      <c r="AF29" s="104">
        <f>AF28/260342421*100</f>
        <v>12.162567620894944</v>
      </c>
      <c r="AG29" s="104">
        <f>AG28/260342421*100</f>
        <v>11.00821828802153</v>
      </c>
      <c r="AH29" s="104">
        <f>AH28/260342421*100</f>
        <v>12.52725156151175</v>
      </c>
      <c r="AI29" s="104">
        <f>AI28/232808910*100</f>
        <v>8.097323680609989</v>
      </c>
      <c r="AJ29" s="104">
        <f>AJ28/232808910*100</f>
        <v>8.50337128420042</v>
      </c>
      <c r="AK29" s="104">
        <f>AK28/232808910*100</f>
        <v>8.904684962444092</v>
      </c>
      <c r="AL29" s="105"/>
      <c r="AM29" s="105"/>
      <c r="AN29" s="105"/>
      <c r="AO29" s="104">
        <f>AO28/94000000*100</f>
        <v>8.547877659574468</v>
      </c>
      <c r="AP29" s="104">
        <f>AP28/94000000*100</f>
        <v>11.540271276595744</v>
      </c>
      <c r="AQ29" s="104">
        <f>AQ28/94000000*100</f>
        <v>12.48002659574468</v>
      </c>
      <c r="AR29" s="105"/>
      <c r="AS29" s="105"/>
      <c r="AT29" s="105"/>
      <c r="AU29" s="106">
        <f>AU28/3000000</f>
        <v>1122.721765</v>
      </c>
      <c r="AV29" s="106">
        <f>AV28/3000000</f>
        <v>1052.560833</v>
      </c>
      <c r="AW29" s="106">
        <f>AW28/3000000</f>
        <v>0</v>
      </c>
      <c r="AX29" s="119">
        <f>AX28/3000000</f>
        <v>2175.282598</v>
      </c>
      <c r="AY29" s="181">
        <f>AY28/6360089387*100</f>
        <v>14.430249091717679</v>
      </c>
      <c r="AZ29" s="118">
        <f>AZ28/6360089387*100</f>
        <v>21.497156809535262</v>
      </c>
      <c r="BA29" s="118">
        <f>BA28/15630206377*100</f>
        <v>11.923485314579093</v>
      </c>
      <c r="BB29" s="122">
        <f>BB28/9450128275*100</f>
        <v>43.90078495257251</v>
      </c>
      <c r="BC29" s="118">
        <f>BC28/10260000000*100</f>
        <v>41.77331419103314</v>
      </c>
      <c r="BD29" s="118">
        <f>BD28/10260000000*100</f>
        <v>44.10254276559454</v>
      </c>
      <c r="BE29" s="118">
        <f>BE28/16930176258*100</f>
        <v>11.007950145346916</v>
      </c>
      <c r="BF29" s="118">
        <f>BF28/12483392086*100</f>
        <v>85.50983748817261</v>
      </c>
      <c r="BH29" s="179"/>
      <c r="BI29" s="180"/>
    </row>
    <row r="30" spans="47:50" ht="14.25" customHeight="1" thickTop="1">
      <c r="AU30">
        <v>0</v>
      </c>
      <c r="AV30">
        <v>0</v>
      </c>
      <c r="AW30">
        <f>AW25*25/100-AW26</f>
        <v>0</v>
      </c>
      <c r="AX30">
        <v>0</v>
      </c>
    </row>
    <row r="31" spans="1:60" ht="15">
      <c r="A31" s="109"/>
      <c r="B31" s="110" t="s">
        <v>149</v>
      </c>
      <c r="C31" s="218" t="s">
        <v>200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 t="s">
        <v>199</v>
      </c>
      <c r="AW31" s="218"/>
      <c r="AX31" s="218"/>
      <c r="AY31" s="109"/>
      <c r="AZ31" s="218" t="s">
        <v>150</v>
      </c>
      <c r="BA31" s="218"/>
      <c r="BB31" s="218"/>
      <c r="BC31" s="109"/>
      <c r="BD31" s="218" t="s">
        <v>150</v>
      </c>
      <c r="BE31" s="218"/>
      <c r="BF31" s="218"/>
      <c r="BH31" s="74"/>
    </row>
    <row r="32" spans="1:58" ht="12.75">
      <c r="A32" s="107"/>
      <c r="B32" s="108" t="s">
        <v>152</v>
      </c>
      <c r="C32" s="215" t="s">
        <v>154</v>
      </c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 t="s">
        <v>162</v>
      </c>
      <c r="AW32" s="215"/>
      <c r="AX32" s="215"/>
      <c r="AY32" s="133"/>
      <c r="AZ32" s="215" t="s">
        <v>153</v>
      </c>
      <c r="BA32" s="215"/>
      <c r="BB32" s="215"/>
      <c r="BC32" s="107"/>
      <c r="BD32" s="215" t="s">
        <v>151</v>
      </c>
      <c r="BE32" s="215"/>
      <c r="BF32" s="215"/>
    </row>
    <row r="33" ht="12.75">
      <c r="C33"/>
    </row>
    <row r="34" ht="15.75" customHeight="1"/>
    <row r="35" spans="2:49" ht="15.75" customHeight="1">
      <c r="B35" s="232" t="s">
        <v>214</v>
      </c>
      <c r="C35" s="1"/>
      <c r="D35" s="1"/>
      <c r="AV35" s="231" t="s">
        <v>213</v>
      </c>
      <c r="AW35" s="1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39">
    <mergeCell ref="A4:D4"/>
    <mergeCell ref="AZ31:BB31"/>
    <mergeCell ref="BD31:BF31"/>
    <mergeCell ref="C32:AU32"/>
    <mergeCell ref="AV32:AX32"/>
    <mergeCell ref="AZ32:BB32"/>
    <mergeCell ref="BD32:BF32"/>
    <mergeCell ref="W9:Y9"/>
    <mergeCell ref="Z9:AB9"/>
    <mergeCell ref="E9:G9"/>
    <mergeCell ref="H9:J9"/>
    <mergeCell ref="K9:M9"/>
    <mergeCell ref="N9:P9"/>
    <mergeCell ref="AO9:AQ9"/>
    <mergeCell ref="AR9:AT9"/>
    <mergeCell ref="C31:AU31"/>
    <mergeCell ref="AV31:AX31"/>
    <mergeCell ref="AC9:AE9"/>
    <mergeCell ref="AF9:AH9"/>
    <mergeCell ref="AI9:AK9"/>
    <mergeCell ref="AL9:AN9"/>
    <mergeCell ref="Q9:S9"/>
    <mergeCell ref="T9:V9"/>
    <mergeCell ref="A6:BF6"/>
    <mergeCell ref="A7:BF7"/>
    <mergeCell ref="AV8:AX8"/>
    <mergeCell ref="BD8:BF8"/>
    <mergeCell ref="AU3:AX3"/>
    <mergeCell ref="AY3:AZ3"/>
    <mergeCell ref="BC3:BF3"/>
    <mergeCell ref="A3:D3"/>
    <mergeCell ref="A2:D2"/>
    <mergeCell ref="AU2:AX2"/>
    <mergeCell ref="AY2:AZ2"/>
    <mergeCell ref="BC2:BF2"/>
    <mergeCell ref="A1:D1"/>
    <mergeCell ref="AU1:AX1"/>
    <mergeCell ref="AY1:AZ1"/>
    <mergeCell ref="BC1:BF1"/>
  </mergeCells>
  <printOptions/>
  <pageMargins left="0.4" right="0.37" top="0.57" bottom="0.6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Dtkdung</dc:creator>
  <cp:keywords/>
  <dc:description/>
  <cp:lastModifiedBy>TLc</cp:lastModifiedBy>
  <cp:lastPrinted>2012-07-30T02:24:36Z</cp:lastPrinted>
  <dcterms:created xsi:type="dcterms:W3CDTF">2007-06-03T08:56:08Z</dcterms:created>
  <dcterms:modified xsi:type="dcterms:W3CDTF">2012-07-31T09:22:14Z</dcterms:modified>
  <cp:category/>
  <cp:version/>
  <cp:contentType/>
  <cp:contentStatus/>
</cp:coreProperties>
</file>